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Q:\BBK\Medienkanaele\Praxispublikationen\WorkInProgress\MB_Selbsternte_DEuFR_2026\1_Entwurf\"/>
    </mc:Choice>
  </mc:AlternateContent>
  <xr:revisionPtr revIDLastSave="0" documentId="13_ncr:1_{4BAC3CE2-5D03-40C3-9C4A-BF5A8C39CD26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Kostenrechner" sheetId="1" r:id="rId1"/>
    <sheet name="Impressu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5" i="1" l="1"/>
  <c r="B69" i="1"/>
  <c r="B70" i="1" s="1"/>
  <c r="B64" i="1"/>
  <c r="B37" i="1"/>
  <c r="B30" i="1"/>
  <c r="B74" i="1" l="1"/>
  <c r="B43" i="1"/>
  <c r="B48" i="1"/>
  <c r="B53" i="1"/>
  <c r="B62" i="1"/>
  <c r="B11" i="1"/>
  <c r="B13" i="1" s="1"/>
  <c r="B18" i="1"/>
  <c r="B63" i="1" l="1"/>
  <c r="B71" i="1" l="1"/>
  <c r="B68" i="1"/>
  <c r="D70" i="1" l="1"/>
  <c r="B72" i="1" l="1"/>
  <c r="B73" i="1"/>
  <c r="D73" i="1" s="1"/>
</calcChain>
</file>

<file path=xl/sharedStrings.xml><?xml version="1.0" encoding="utf-8"?>
<sst xmlns="http://schemas.openxmlformats.org/spreadsheetml/2006/main" count="174" uniqueCount="125">
  <si>
    <t>KOSTENRECHNER SELBSTERNTEGÄRTEN</t>
  </si>
  <si>
    <t>Vereinfachtes Tool für Schweizer Landwirtschaftsbetriebe</t>
  </si>
  <si>
    <t>I. GRUNDDATEN</t>
  </si>
  <si>
    <t>Gesamtfläche Parzellen</t>
  </si>
  <si>
    <t>m²</t>
  </si>
  <si>
    <t>Anteil Randflächen / Wege / Infrastruktur</t>
  </si>
  <si>
    <t>%</t>
  </si>
  <si>
    <t>Stk</t>
  </si>
  <si>
    <t>II. EINMALIGE INVESTITIONSKOSTEN</t>
  </si>
  <si>
    <t>Position</t>
  </si>
  <si>
    <t>Kosten CHF</t>
  </si>
  <si>
    <t>Nutzung</t>
  </si>
  <si>
    <t>Quelle / Bemerkung</t>
  </si>
  <si>
    <t>Flächenvorbereitung</t>
  </si>
  <si>
    <t>10 J</t>
  </si>
  <si>
    <t>5 J</t>
  </si>
  <si>
    <t>Pflanzmaschinen (gebraucht)</t>
  </si>
  <si>
    <t>Werkzeughütte</t>
  </si>
  <si>
    <t>Kundenwerkzeuge</t>
  </si>
  <si>
    <t>TOTAL Investitionskosten</t>
  </si>
  <si>
    <t>Kosten CHF/Jahr</t>
  </si>
  <si>
    <t>Infoveranstaltung, Material</t>
  </si>
  <si>
    <t>Std</t>
  </si>
  <si>
    <t>CHF</t>
  </si>
  <si>
    <t>Berechnet</t>
  </si>
  <si>
    <t>B) SAISONVORBEREITUNG</t>
  </si>
  <si>
    <t>Saatgut Gemüse</t>
  </si>
  <si>
    <t>Arbeitszeit Saisonvorbereitung</t>
  </si>
  <si>
    <t>→ Arbeitskosten Vorbereitung</t>
  </si>
  <si>
    <t>C) SAISONBETRIEB</t>
  </si>
  <si>
    <t>Erntefest / Saisonabschluss</t>
  </si>
  <si>
    <t>Arbeitszeit Saisonbetrieb</t>
  </si>
  <si>
    <t>→ Arbeitskosten Saisonbetrieb</t>
  </si>
  <si>
    <t>D) WEITERE BETRIEBSKOSTEN</t>
  </si>
  <si>
    <t>Flächenpacht</t>
  </si>
  <si>
    <t>Marketing zusätzlich</t>
  </si>
  <si>
    <t>Instandhaltung &amp; Reparaturen</t>
  </si>
  <si>
    <t>Geräte, Infrastruktur</t>
  </si>
  <si>
    <t>Abschreibungen</t>
  </si>
  <si>
    <t>~12% der Investitionen (Ø)</t>
  </si>
  <si>
    <t>Sonstige Kosten / Reserve</t>
  </si>
  <si>
    <t>TOTAL Jährliche Kosten</t>
  </si>
  <si>
    <t>CHF/Jahr</t>
  </si>
  <si>
    <t>IV. EINNAHMEN</t>
  </si>
  <si>
    <t>Wert</t>
  </si>
  <si>
    <t>Pachtpreis kleine Parzelle (40 m²)</t>
  </si>
  <si>
    <t>Auslastung</t>
  </si>
  <si>
    <t>Realistisch: 90-100%</t>
  </si>
  <si>
    <t>→ Einnahmen kleine Parzellen</t>
  </si>
  <si>
    <t>TOTAL Einnahmen</t>
  </si>
  <si>
    <t>V. BETRIEBSWIRTSCHAFTLICHES ERGEBNIS</t>
  </si>
  <si>
    <t>Kennzahl</t>
  </si>
  <si>
    <t>Bewertung</t>
  </si>
  <si>
    <t>Gesamteinnahmen</t>
  </si>
  <si>
    <t>Gesamtkosten</t>
  </si>
  <si>
    <t>JAHRESGEWINN / -VERLUST</t>
  </si>
  <si>
    <t>Break-Even Auslastung</t>
  </si>
  <si>
    <t>Mindest-Auslastung für Gewinn</t>
  </si>
  <si>
    <t>Gewinn pro Parzelle (Ø)</t>
  </si>
  <si>
    <t>Durchschnitt</t>
  </si>
  <si>
    <t>Rentabilität</t>
  </si>
  <si>
    <t>Total Arbeitszeit</t>
  </si>
  <si>
    <t>Std/Jahr</t>
  </si>
  <si>
    <t>• Alle blauen Felder können angepasst werden</t>
  </si>
  <si>
    <t>• Graue Felder werden automatisch berechnet</t>
  </si>
  <si>
    <t>Gesamtfläche</t>
  </si>
  <si>
    <t>Standard für 1-2 Personen</t>
  </si>
  <si>
    <t>Standard für 3-4 Personen</t>
  </si>
  <si>
    <t>Wege, Lagerraum</t>
  </si>
  <si>
    <t>Anzahl kleine Parzellen</t>
  </si>
  <si>
    <t>TOTAL Anzahl Parzellen</t>
  </si>
  <si>
    <t>Summe aller Parzellen</t>
  </si>
  <si>
    <t>Infotafel und Beschilderung</t>
  </si>
  <si>
    <t>ggf. auch andere Wasserversorgung</t>
  </si>
  <si>
    <t xml:space="preserve">Optional, falls noch nicht vorhanden bzw. notwendig: </t>
  </si>
  <si>
    <t xml:space="preserve">Zaun </t>
  </si>
  <si>
    <t xml:space="preserve">Kompost-WC </t>
  </si>
  <si>
    <t xml:space="preserve">Website mit Webshop </t>
  </si>
  <si>
    <t xml:space="preserve">Sägerät gebraucht </t>
  </si>
  <si>
    <t>3000 CHF</t>
  </si>
  <si>
    <t>2000 CHF</t>
  </si>
  <si>
    <t xml:space="preserve">III. JÄHRLICHE KOSTEN </t>
  </si>
  <si>
    <t>Bemerkung</t>
  </si>
  <si>
    <t>jährliche Bodenproben</t>
  </si>
  <si>
    <t>100 CHF</t>
  </si>
  <si>
    <t xml:space="preserve">Wasserverbrauch </t>
  </si>
  <si>
    <t>höher falls Trinkwasser</t>
  </si>
  <si>
    <t>300 CHF</t>
  </si>
  <si>
    <t>I. GRUNDDATEN DES BETRIEBS</t>
  </si>
  <si>
    <t>Betriebsname:</t>
  </si>
  <si>
    <t>Ihr Betrieb</t>
  </si>
  <si>
    <t>Standort / Region:</t>
  </si>
  <si>
    <t>Schweiz</t>
  </si>
  <si>
    <t>Ja</t>
  </si>
  <si>
    <t>4000 CHF</t>
  </si>
  <si>
    <t>70–90 CHF pro Parzelle</t>
  </si>
  <si>
    <t>z.B. Beratung/Betreuung, Mähen Allgemeinflächen (8-12 Mähgänge), Rückbau nach Saisonende</t>
  </si>
  <si>
    <t>Social Media, Inserate, Flyerdruck</t>
  </si>
  <si>
    <t xml:space="preserve">z.B. Kundenkommunikation, Rechnungsstellung </t>
  </si>
  <si>
    <t>Wassertanks, ggf. Leitungen</t>
  </si>
  <si>
    <t>April/Mai bis Oktober/November, basierend auf 8.80–12.10 CHF/m² gemäss Schweizer Vergleichsdaten</t>
  </si>
  <si>
    <t>abzüglich bezahlter Arbeitszeit Landwirt*in</t>
  </si>
  <si>
    <t>inkl. bezahlter Arbeitszeit Landwirt*in</t>
  </si>
  <si>
    <t>Annahme 60 Parzellen: Anfangsjahre und viel Handarbeit 5–8 h/Parzelle (300–480 h); Eingespielt und mechanisiert: 3–6 h/Parzelle (180–360 h), Der Arbeitsaufwand sinkt stark mit der Erfahrung, besonders in der Kundenkommunikation durch Stammkunden und der Mechanisierung.</t>
  </si>
  <si>
    <t>A) VERWALTUNG &amp; ADMINISTRATION</t>
  </si>
  <si>
    <t>Arbeitszeit Akquise, Verwaltung, Planung</t>
  </si>
  <si>
    <t>Werbematerialien Design &amp; Druck</t>
  </si>
  <si>
    <t>Optional</t>
  </si>
  <si>
    <t>→ Arbeitskosten Admin</t>
  </si>
  <si>
    <t>Pflanzgut Gemüse</t>
  </si>
  <si>
    <t>Haftpflichtversicherung</t>
  </si>
  <si>
    <t>500  CHF</t>
  </si>
  <si>
    <t>z.B. Fruchtfolgeplanung, Bodenbearbeitung, Anbau, Markierungen; Bodenbearbeitung und Anbau mit einfacher Maschinenausstattung, viel Handarbeit</t>
  </si>
  <si>
    <t>Maschinenkosten Beetvorbereitung</t>
  </si>
  <si>
    <t>z.B. Diesel für Traktor/Einachser, Kosten je nach Grösse und Mechanisierung (500-3000 CHF/Jahr)</t>
  </si>
  <si>
    <t xml:space="preserve">Stundensatz </t>
  </si>
  <si>
    <t>CHF/h</t>
  </si>
  <si>
    <r>
      <rPr>
        <b/>
        <sz val="11"/>
        <color theme="1"/>
        <rFont val="Function Pro Book"/>
        <family val="2"/>
      </rPr>
      <t>Herausgebende Institution</t>
    </r>
    <r>
      <rPr>
        <sz val="11"/>
        <color theme="1"/>
        <rFont val="Function Pro Book"/>
        <family val="2"/>
      </rPr>
      <t xml:space="preserve">
Forschungsinstitut für biologischen Landbau FiBL
Ackerstrasse 113, Postfach 219, 5070 Frick, Schweiz
Tel. +41 (0)62 865 72 72
info.suisse@fibl.org, fibl.org
</t>
    </r>
    <r>
      <rPr>
        <b/>
        <sz val="11"/>
        <color theme="1"/>
        <rFont val="Function Pro Book"/>
        <family val="2"/>
      </rPr>
      <t>Autor*innen</t>
    </r>
    <r>
      <rPr>
        <sz val="11"/>
        <color theme="1"/>
        <rFont val="Function Pro Book"/>
        <family val="2"/>
      </rPr>
      <t xml:space="preserve">
FiBL
Der Kostenrechner steht unter shop.fibl.org auch zum kostenlosen Download zur Verfügung.
Alle Angaben in diesem Kostenrechner basieren auf bestem Wissen und der Erfahrung der Autor*innen. Trotz grösster Sorgfalt sind Unrichtigkeiten und Anwendungsfehler nicht auszuschliessen. Daher können Autor*innen und Herausgeber keinerlei Haftung für etwa vorhandene inhaltliche Unrichtigkeiten, sowie für Schäden aus der Befolgung der Empfehlungen übernehmen.
2026 © FiBL
Für detaillierte Copyright-Informationen siehe fibl.org/de/copyright</t>
    </r>
  </si>
  <si>
    <t>Grösse kleine Parzelle</t>
  </si>
  <si>
    <t>Grösse grosse Parzelle</t>
  </si>
  <si>
    <t>Anzahl grosse Parzellen</t>
  </si>
  <si>
    <t>→ Einnahmen grosse Parzellen</t>
  </si>
  <si>
    <t>Pachtpreis grosse Parzelle (80 m²)</t>
  </si>
  <si>
    <t>Biobetrieb (Ja/Nein):</t>
  </si>
  <si>
    <t>Biodünger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</si>
</sst>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charset val="1"/>
    </font>
    <font>
      <sz val="11"/>
      <color theme="1"/>
      <name val="Function Pro Book"/>
      <family val="2"/>
    </font>
    <font>
      <b/>
      <sz val="11"/>
      <color theme="1"/>
      <name val="Function Pro Book"/>
      <family val="2"/>
    </font>
    <font>
      <b/>
      <sz val="14"/>
      <name val="Function Pro Book"/>
      <family val="2"/>
    </font>
    <font>
      <i/>
      <sz val="10"/>
      <name val="Function Pro Book"/>
      <family val="2"/>
    </font>
    <font>
      <i/>
      <sz val="9"/>
      <name val="Function Pro Book"/>
      <family val="2"/>
    </font>
    <font>
      <b/>
      <sz val="11"/>
      <color theme="0"/>
      <name val="Function Pro Book"/>
      <family val="2"/>
    </font>
    <font>
      <sz val="10"/>
      <color rgb="FF0000FF"/>
      <name val="Function Pro Book"/>
      <family val="2"/>
    </font>
    <font>
      <b/>
      <sz val="11"/>
      <color rgb="FFFFFFFF"/>
      <name val="Function Pro Book"/>
      <family val="2"/>
    </font>
    <font>
      <sz val="10"/>
      <color rgb="FF000000"/>
      <name val="Function Pro Book"/>
      <family val="2"/>
    </font>
    <font>
      <b/>
      <sz val="11"/>
      <name val="Function Pro Book"/>
      <family val="2"/>
    </font>
    <font>
      <b/>
      <sz val="10"/>
      <name val="Function Pro Book"/>
      <family val="2"/>
    </font>
    <font>
      <sz val="11"/>
      <color rgb="FFFF0000"/>
      <name val="Function Pro Book"/>
      <family val="2"/>
    </font>
    <font>
      <b/>
      <i/>
      <sz val="10"/>
      <name val="Function Pro Book"/>
      <family val="2"/>
    </font>
    <font>
      <b/>
      <sz val="12"/>
      <name val="Function Pro Book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  <bgColor rgb="FFE7F3FF"/>
      </patternFill>
    </fill>
    <fill>
      <patternFill patternType="solid">
        <fgColor rgb="FF2F6C86"/>
        <bgColor rgb="FF666699"/>
      </patternFill>
    </fill>
    <fill>
      <patternFill patternType="solid">
        <fgColor rgb="FFD7E6F0"/>
        <bgColor rgb="FFF5F5F5"/>
      </patternFill>
    </fill>
    <fill>
      <patternFill patternType="solid">
        <fgColor rgb="FFEBC899"/>
        <bgColor rgb="FFFFCC99"/>
      </patternFill>
    </fill>
    <fill>
      <patternFill patternType="solid">
        <fgColor rgb="FFC8B5D3"/>
        <bgColor indexed="64"/>
      </patternFill>
    </fill>
    <fill>
      <patternFill patternType="solid">
        <fgColor rgb="FFC3DDAB"/>
        <bgColor rgb="FFE7F3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0" xfId="0" applyFont="1" applyFill="1"/>
    <xf numFmtId="0" fontId="5" fillId="0" borderId="0" xfId="0" applyFont="1"/>
    <xf numFmtId="0" fontId="7" fillId="4" borderId="0" xfId="0" applyFont="1" applyFill="1"/>
    <xf numFmtId="0" fontId="8" fillId="3" borderId="0" xfId="0" applyFont="1" applyFill="1"/>
    <xf numFmtId="3" fontId="7" fillId="4" borderId="0" xfId="0" applyNumberFormat="1" applyFont="1" applyFill="1"/>
    <xf numFmtId="9" fontId="7" fillId="4" borderId="0" xfId="0" applyNumberFormat="1" applyFont="1" applyFill="1"/>
    <xf numFmtId="3" fontId="9" fillId="2" borderId="0" xfId="0" applyNumberFormat="1" applyFont="1" applyFill="1"/>
    <xf numFmtId="1" fontId="10" fillId="5" borderId="0" xfId="0" applyNumberFormat="1" applyFont="1" applyFill="1"/>
    <xf numFmtId="0" fontId="1" fillId="6" borderId="0" xfId="0" applyFont="1" applyFill="1"/>
    <xf numFmtId="0" fontId="11" fillId="7" borderId="0" xfId="0" applyFont="1" applyFill="1"/>
    <xf numFmtId="0" fontId="12" fillId="0" borderId="0" xfId="0" applyFont="1"/>
    <xf numFmtId="3" fontId="10" fillId="5" borderId="0" xfId="0" applyNumberFormat="1" applyFont="1" applyFill="1"/>
    <xf numFmtId="0" fontId="13" fillId="0" borderId="0" xfId="0" applyFont="1"/>
    <xf numFmtId="3" fontId="14" fillId="5" borderId="0" xfId="0" applyNumberFormat="1" applyFont="1" applyFill="1"/>
    <xf numFmtId="0" fontId="2" fillId="0" borderId="0" xfId="0" applyFont="1"/>
    <xf numFmtId="164" fontId="1" fillId="2" borderId="0" xfId="0" applyNumberFormat="1" applyFont="1" applyFill="1"/>
    <xf numFmtId="3" fontId="1" fillId="2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E7F3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C899"/>
      <color rgb="FFC3DDAB"/>
      <color rgb="FF2F6C86"/>
      <color rgb="FF64913C"/>
      <color rgb="FFC8B5D3"/>
      <color rgb="FF8D66A3"/>
      <color rgb="FFCE8628"/>
      <color rgb="FFD7E6F0"/>
      <color rgb="FF63A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zoomScaleNormal="100" workbookViewId="0">
      <selection activeCell="F36" sqref="F36"/>
    </sheetView>
  </sheetViews>
  <sheetFormatPr baseColWidth="10" defaultColWidth="8.6328125" defaultRowHeight="14.5" x14ac:dyDescent="0.35"/>
  <cols>
    <col min="1" max="1" width="40" style="3" customWidth="1"/>
    <col min="2" max="2" width="18" style="3" customWidth="1"/>
    <col min="3" max="3" width="12" style="3" customWidth="1"/>
    <col min="4" max="4" width="30" style="3" customWidth="1"/>
    <col min="5" max="5" width="13.81640625" style="3" customWidth="1"/>
    <col min="6" max="16384" width="8.6328125" style="3"/>
  </cols>
  <sheetData>
    <row r="1" spans="1:9" ht="18" x14ac:dyDescent="0.35">
      <c r="A1" s="2" t="s">
        <v>0</v>
      </c>
      <c r="B1" s="2"/>
      <c r="C1" s="2"/>
      <c r="D1" s="2"/>
    </row>
    <row r="2" spans="1:9" x14ac:dyDescent="0.35">
      <c r="A2" s="4" t="s">
        <v>1</v>
      </c>
      <c r="B2" s="4"/>
      <c r="C2" s="4"/>
      <c r="D2" s="4"/>
    </row>
    <row r="3" spans="1:9" x14ac:dyDescent="0.35">
      <c r="A3" s="5"/>
      <c r="B3" s="5"/>
      <c r="C3" s="5"/>
      <c r="D3" s="5"/>
    </row>
    <row r="4" spans="1:9" x14ac:dyDescent="0.35">
      <c r="A4" s="6"/>
      <c r="B4" s="6"/>
      <c r="C4" s="6"/>
      <c r="D4" s="6"/>
    </row>
    <row r="5" spans="1:9" x14ac:dyDescent="0.35">
      <c r="A5" s="7" t="s">
        <v>88</v>
      </c>
      <c r="B5" s="7"/>
      <c r="C5" s="7"/>
      <c r="D5" s="7"/>
      <c r="F5" s="8" t="s">
        <v>63</v>
      </c>
      <c r="G5" s="8"/>
      <c r="H5" s="8"/>
      <c r="I5" s="8"/>
    </row>
    <row r="6" spans="1:9" x14ac:dyDescent="0.35">
      <c r="A6" s="3" t="s">
        <v>89</v>
      </c>
      <c r="B6" s="9" t="s">
        <v>90</v>
      </c>
      <c r="F6" s="8" t="s">
        <v>64</v>
      </c>
      <c r="G6" s="8"/>
      <c r="H6" s="8"/>
      <c r="I6" s="8"/>
    </row>
    <row r="7" spans="1:9" x14ac:dyDescent="0.35">
      <c r="A7" s="3" t="s">
        <v>91</v>
      </c>
      <c r="B7" s="9" t="s">
        <v>92</v>
      </c>
    </row>
    <row r="8" spans="1:9" x14ac:dyDescent="0.35">
      <c r="A8" s="3" t="s">
        <v>123</v>
      </c>
      <c r="B8" s="9" t="s">
        <v>93</v>
      </c>
    </row>
    <row r="9" spans="1:9" x14ac:dyDescent="0.35">
      <c r="B9" s="9"/>
    </row>
    <row r="10" spans="1:9" x14ac:dyDescent="0.35">
      <c r="A10" s="10" t="s">
        <v>2</v>
      </c>
      <c r="B10" s="10"/>
      <c r="C10" s="10"/>
      <c r="D10" s="10"/>
    </row>
    <row r="11" spans="1:9" x14ac:dyDescent="0.35">
      <c r="A11" s="3" t="s">
        <v>3</v>
      </c>
      <c r="B11" s="11">
        <f>(B14*B17)+(B15*B16)</f>
        <v>2800</v>
      </c>
      <c r="C11" s="3" t="s">
        <v>4</v>
      </c>
      <c r="D11" s="3" t="s">
        <v>65</v>
      </c>
    </row>
    <row r="12" spans="1:9" x14ac:dyDescent="0.35">
      <c r="A12" s="3" t="s">
        <v>5</v>
      </c>
      <c r="B12" s="12">
        <v>0.15</v>
      </c>
      <c r="C12" s="3" t="s">
        <v>6</v>
      </c>
      <c r="D12" s="3" t="s">
        <v>68</v>
      </c>
    </row>
    <row r="13" spans="1:9" x14ac:dyDescent="0.35">
      <c r="A13" s="3" t="s">
        <v>65</v>
      </c>
      <c r="B13" s="13">
        <f>(B11*B12)+B11</f>
        <v>3220</v>
      </c>
      <c r="C13" s="3" t="s">
        <v>4</v>
      </c>
    </row>
    <row r="14" spans="1:9" x14ac:dyDescent="0.35">
      <c r="A14" s="3" t="s">
        <v>118</v>
      </c>
      <c r="B14" s="9">
        <v>40</v>
      </c>
      <c r="C14" s="3" t="s">
        <v>4</v>
      </c>
      <c r="D14" s="3" t="s">
        <v>66</v>
      </c>
    </row>
    <row r="15" spans="1:9" x14ac:dyDescent="0.35">
      <c r="A15" s="3" t="s">
        <v>119</v>
      </c>
      <c r="B15" s="9">
        <v>80</v>
      </c>
      <c r="C15" s="3" t="s">
        <v>4</v>
      </c>
      <c r="D15" s="3" t="s">
        <v>67</v>
      </c>
    </row>
    <row r="16" spans="1:9" x14ac:dyDescent="0.35">
      <c r="A16" s="3" t="s">
        <v>120</v>
      </c>
      <c r="B16" s="9">
        <v>10</v>
      </c>
      <c r="C16" s="3" t="s">
        <v>7</v>
      </c>
    </row>
    <row r="17" spans="1:11" x14ac:dyDescent="0.35">
      <c r="A17" s="3" t="s">
        <v>69</v>
      </c>
      <c r="B17" s="9">
        <v>50</v>
      </c>
      <c r="C17" s="3" t="s">
        <v>7</v>
      </c>
    </row>
    <row r="18" spans="1:11" x14ac:dyDescent="0.35">
      <c r="A18" s="3" t="s">
        <v>70</v>
      </c>
      <c r="B18" s="14">
        <f>B17+B16</f>
        <v>60</v>
      </c>
      <c r="C18" s="3" t="s">
        <v>7</v>
      </c>
      <c r="D18" s="3" t="s">
        <v>71</v>
      </c>
    </row>
    <row r="19" spans="1:11" x14ac:dyDescent="0.35">
      <c r="A19" s="15" t="s">
        <v>115</v>
      </c>
      <c r="B19" s="9">
        <v>35</v>
      </c>
      <c r="C19" s="3" t="s">
        <v>116</v>
      </c>
    </row>
    <row r="21" spans="1:11" x14ac:dyDescent="0.35">
      <c r="A21" s="10" t="s">
        <v>8</v>
      </c>
      <c r="B21" s="10"/>
      <c r="C21" s="10"/>
      <c r="D21" s="10"/>
    </row>
    <row r="22" spans="1:11" x14ac:dyDescent="0.35">
      <c r="A22" s="16" t="s">
        <v>9</v>
      </c>
      <c r="B22" s="16" t="s">
        <v>10</v>
      </c>
      <c r="C22" s="16" t="s">
        <v>11</v>
      </c>
      <c r="D22" s="16" t="s">
        <v>82</v>
      </c>
      <c r="F22" s="16" t="s">
        <v>74</v>
      </c>
      <c r="G22" s="16"/>
      <c r="H22" s="16"/>
      <c r="I22" s="16"/>
      <c r="J22" s="16"/>
      <c r="K22" s="16"/>
    </row>
    <row r="23" spans="1:11" x14ac:dyDescent="0.35">
      <c r="A23" s="3" t="s">
        <v>13</v>
      </c>
      <c r="B23" s="11">
        <v>1500</v>
      </c>
      <c r="C23" s="3" t="s">
        <v>14</v>
      </c>
      <c r="F23" s="3" t="s">
        <v>77</v>
      </c>
      <c r="I23" s="3" t="s">
        <v>94</v>
      </c>
    </row>
    <row r="24" spans="1:11" x14ac:dyDescent="0.35">
      <c r="A24" s="3" t="s">
        <v>106</v>
      </c>
      <c r="B24" s="11">
        <v>1000</v>
      </c>
      <c r="C24" s="3" t="s">
        <v>15</v>
      </c>
      <c r="F24" s="3" t="s">
        <v>78</v>
      </c>
      <c r="I24" s="3" t="s">
        <v>80</v>
      </c>
    </row>
    <row r="25" spans="1:11" x14ac:dyDescent="0.35">
      <c r="A25" s="3" t="s">
        <v>16</v>
      </c>
      <c r="B25" s="11">
        <v>2000</v>
      </c>
      <c r="C25" s="3" t="s">
        <v>14</v>
      </c>
      <c r="F25" s="3" t="s">
        <v>75</v>
      </c>
      <c r="I25" s="3" t="s">
        <v>79</v>
      </c>
    </row>
    <row r="26" spans="1:11" x14ac:dyDescent="0.35">
      <c r="A26" s="3" t="s">
        <v>17</v>
      </c>
      <c r="B26" s="11">
        <v>1500</v>
      </c>
      <c r="C26" s="3" t="s">
        <v>14</v>
      </c>
      <c r="F26" s="3" t="s">
        <v>76</v>
      </c>
      <c r="I26" s="3" t="s">
        <v>80</v>
      </c>
    </row>
    <row r="27" spans="1:11" x14ac:dyDescent="0.35">
      <c r="A27" s="3" t="s">
        <v>72</v>
      </c>
      <c r="B27" s="11">
        <v>700</v>
      </c>
      <c r="C27" s="3" t="s">
        <v>15</v>
      </c>
    </row>
    <row r="28" spans="1:11" x14ac:dyDescent="0.35">
      <c r="A28" s="3" t="s">
        <v>18</v>
      </c>
      <c r="B28" s="11">
        <v>1000</v>
      </c>
      <c r="C28" s="3" t="s">
        <v>15</v>
      </c>
      <c r="D28" s="17"/>
    </row>
    <row r="29" spans="1:11" x14ac:dyDescent="0.35">
      <c r="A29" s="3" t="s">
        <v>99</v>
      </c>
      <c r="B29" s="11">
        <v>2000</v>
      </c>
      <c r="C29" s="3" t="s">
        <v>14</v>
      </c>
      <c r="D29" s="3" t="s">
        <v>73</v>
      </c>
    </row>
    <row r="30" spans="1:11" x14ac:dyDescent="0.35">
      <c r="A30" s="3" t="s">
        <v>19</v>
      </c>
      <c r="B30" s="18">
        <f>SUM(B23:B29)</f>
        <v>9700</v>
      </c>
    </row>
    <row r="32" spans="1:11" x14ac:dyDescent="0.35">
      <c r="A32" s="10" t="s">
        <v>81</v>
      </c>
      <c r="B32" s="10"/>
      <c r="C32" s="10"/>
      <c r="D32" s="10"/>
    </row>
    <row r="33" spans="1:10" x14ac:dyDescent="0.35">
      <c r="A33" s="16" t="s">
        <v>9</v>
      </c>
      <c r="B33" s="16" t="s">
        <v>20</v>
      </c>
      <c r="C33" s="16"/>
      <c r="D33" s="16" t="s">
        <v>82</v>
      </c>
      <c r="F33" s="16" t="s">
        <v>107</v>
      </c>
    </row>
    <row r="34" spans="1:10" x14ac:dyDescent="0.35">
      <c r="A34" s="19" t="s">
        <v>104</v>
      </c>
      <c r="B34" s="19"/>
      <c r="C34" s="19"/>
      <c r="D34" s="19"/>
      <c r="F34" s="3" t="s">
        <v>83</v>
      </c>
      <c r="I34" s="3" t="s">
        <v>84</v>
      </c>
    </row>
    <row r="35" spans="1:10" x14ac:dyDescent="0.35">
      <c r="A35" s="3" t="s">
        <v>21</v>
      </c>
      <c r="B35" s="11">
        <v>150</v>
      </c>
      <c r="C35" s="3" t="s">
        <v>23</v>
      </c>
      <c r="F35" s="3" t="s">
        <v>34</v>
      </c>
      <c r="I35" s="3" t="s">
        <v>87</v>
      </c>
    </row>
    <row r="36" spans="1:10" x14ac:dyDescent="0.35">
      <c r="A36" s="3" t="s">
        <v>105</v>
      </c>
      <c r="B36" s="11">
        <v>60</v>
      </c>
      <c r="C36" s="3" t="s">
        <v>22</v>
      </c>
      <c r="D36" s="3" t="s">
        <v>98</v>
      </c>
      <c r="F36" s="3" t="s">
        <v>124</v>
      </c>
      <c r="I36" s="3" t="s">
        <v>111</v>
      </c>
      <c r="J36" s="17"/>
    </row>
    <row r="37" spans="1:10" x14ac:dyDescent="0.35">
      <c r="A37" s="15" t="s">
        <v>108</v>
      </c>
      <c r="B37" s="13">
        <f>B36*B19</f>
        <v>2100</v>
      </c>
      <c r="C37" s="3" t="s">
        <v>23</v>
      </c>
      <c r="D37" s="3" t="s">
        <v>24</v>
      </c>
    </row>
    <row r="38" spans="1:10" x14ac:dyDescent="0.35">
      <c r="A38" s="19" t="s">
        <v>25</v>
      </c>
      <c r="B38" s="19"/>
      <c r="C38" s="19"/>
      <c r="D38" s="19"/>
    </row>
    <row r="39" spans="1:10" x14ac:dyDescent="0.35">
      <c r="A39" s="3" t="s">
        <v>109</v>
      </c>
      <c r="B39" s="11">
        <v>3000</v>
      </c>
      <c r="C39" s="3" t="s">
        <v>23</v>
      </c>
      <c r="D39" s="3" t="s">
        <v>95</v>
      </c>
    </row>
    <row r="40" spans="1:10" x14ac:dyDescent="0.35">
      <c r="A40" s="3" t="s">
        <v>26</v>
      </c>
      <c r="B40" s="11">
        <v>700</v>
      </c>
      <c r="C40" s="3" t="s">
        <v>23</v>
      </c>
      <c r="D40" s="3" t="s">
        <v>95</v>
      </c>
    </row>
    <row r="41" spans="1:10" x14ac:dyDescent="0.35">
      <c r="A41" s="3" t="s">
        <v>113</v>
      </c>
      <c r="B41" s="11">
        <v>500</v>
      </c>
      <c r="C41" s="3" t="s">
        <v>23</v>
      </c>
      <c r="D41" s="3" t="s">
        <v>114</v>
      </c>
    </row>
    <row r="42" spans="1:10" x14ac:dyDescent="0.35">
      <c r="A42" s="15" t="s">
        <v>27</v>
      </c>
      <c r="B42" s="11">
        <v>200</v>
      </c>
      <c r="C42" s="3" t="s">
        <v>22</v>
      </c>
      <c r="D42" s="3" t="s">
        <v>112</v>
      </c>
    </row>
    <row r="43" spans="1:10" x14ac:dyDescent="0.35">
      <c r="A43" s="15" t="s">
        <v>28</v>
      </c>
      <c r="B43" s="13">
        <f>B42*B19</f>
        <v>7000</v>
      </c>
      <c r="C43" s="3" t="s">
        <v>23</v>
      </c>
      <c r="D43" s="3" t="s">
        <v>24</v>
      </c>
    </row>
    <row r="44" spans="1:10" x14ac:dyDescent="0.35">
      <c r="A44" s="19" t="s">
        <v>29</v>
      </c>
      <c r="B44" s="19"/>
      <c r="C44" s="19"/>
      <c r="D44" s="19"/>
    </row>
    <row r="45" spans="1:10" x14ac:dyDescent="0.35">
      <c r="A45" s="3" t="s">
        <v>85</v>
      </c>
      <c r="B45" s="11">
        <v>500</v>
      </c>
      <c r="C45" s="3" t="s">
        <v>23</v>
      </c>
      <c r="D45" s="3" t="s">
        <v>86</v>
      </c>
    </row>
    <row r="46" spans="1:10" x14ac:dyDescent="0.35">
      <c r="A46" s="3" t="s">
        <v>30</v>
      </c>
      <c r="B46" s="11">
        <v>300</v>
      </c>
      <c r="C46" s="3" t="s">
        <v>23</v>
      </c>
    </row>
    <row r="47" spans="1:10" x14ac:dyDescent="0.35">
      <c r="A47" s="15" t="s">
        <v>31</v>
      </c>
      <c r="B47" s="11">
        <v>190</v>
      </c>
      <c r="C47" s="3" t="s">
        <v>22</v>
      </c>
      <c r="D47" s="3" t="s">
        <v>96</v>
      </c>
    </row>
    <row r="48" spans="1:10" x14ac:dyDescent="0.35">
      <c r="A48" s="15" t="s">
        <v>32</v>
      </c>
      <c r="B48" s="13">
        <f>B47*B19</f>
        <v>6650</v>
      </c>
      <c r="C48" s="3" t="s">
        <v>23</v>
      </c>
      <c r="D48" s="3" t="s">
        <v>24</v>
      </c>
    </row>
    <row r="49" spans="1:4" x14ac:dyDescent="0.35">
      <c r="A49" s="19" t="s">
        <v>33</v>
      </c>
      <c r="B49" s="19"/>
      <c r="C49" s="19"/>
      <c r="D49" s="19"/>
    </row>
    <row r="50" spans="1:4" x14ac:dyDescent="0.35">
      <c r="A50" s="3" t="s">
        <v>110</v>
      </c>
      <c r="B50" s="11">
        <v>500</v>
      </c>
      <c r="C50" s="3" t="s">
        <v>23</v>
      </c>
    </row>
    <row r="51" spans="1:4" x14ac:dyDescent="0.35">
      <c r="A51" s="3" t="s">
        <v>35</v>
      </c>
      <c r="B51" s="11">
        <v>200</v>
      </c>
      <c r="C51" s="3" t="s">
        <v>23</v>
      </c>
      <c r="D51" s="3" t="s">
        <v>97</v>
      </c>
    </row>
    <row r="52" spans="1:4" x14ac:dyDescent="0.35">
      <c r="A52" s="3" t="s">
        <v>36</v>
      </c>
      <c r="B52" s="11">
        <v>500</v>
      </c>
      <c r="C52" s="3" t="s">
        <v>23</v>
      </c>
      <c r="D52" s="3" t="s">
        <v>37</v>
      </c>
    </row>
    <row r="53" spans="1:4" x14ac:dyDescent="0.35">
      <c r="A53" s="3" t="s">
        <v>38</v>
      </c>
      <c r="B53" s="13">
        <f>B30*0.12</f>
        <v>1164</v>
      </c>
      <c r="C53" s="3" t="s">
        <v>23</v>
      </c>
      <c r="D53" s="3" t="s">
        <v>39</v>
      </c>
    </row>
    <row r="54" spans="1:4" x14ac:dyDescent="0.35">
      <c r="A54" s="3" t="s">
        <v>40</v>
      </c>
      <c r="B54" s="11">
        <v>500</v>
      </c>
      <c r="C54" s="3" t="s">
        <v>23</v>
      </c>
    </row>
    <row r="55" spans="1:4" x14ac:dyDescent="0.35">
      <c r="A55" s="3" t="s">
        <v>41</v>
      </c>
      <c r="B55" s="18">
        <f>SUM(B35+B37+B39+B40+B41+B43+B45+B46+B48+B50+B51+B52+B53+B54)</f>
        <v>23764</v>
      </c>
      <c r="C55" s="3" t="s">
        <v>42</v>
      </c>
    </row>
    <row r="57" spans="1:4" x14ac:dyDescent="0.35">
      <c r="A57" s="10" t="s">
        <v>43</v>
      </c>
      <c r="B57" s="10"/>
      <c r="C57" s="10"/>
      <c r="D57" s="10"/>
    </row>
    <row r="58" spans="1:4" x14ac:dyDescent="0.35">
      <c r="A58" s="16" t="s">
        <v>9</v>
      </c>
      <c r="B58" s="16" t="s">
        <v>44</v>
      </c>
      <c r="C58" s="16"/>
      <c r="D58" s="16" t="s">
        <v>12</v>
      </c>
    </row>
    <row r="59" spans="1:4" x14ac:dyDescent="0.35">
      <c r="A59" s="3" t="s">
        <v>45</v>
      </c>
      <c r="B59" s="11">
        <v>450</v>
      </c>
      <c r="C59" s="3" t="s">
        <v>23</v>
      </c>
      <c r="D59" s="3" t="s">
        <v>100</v>
      </c>
    </row>
    <row r="60" spans="1:4" x14ac:dyDescent="0.35">
      <c r="A60" s="3" t="s">
        <v>122</v>
      </c>
      <c r="B60" s="11">
        <v>720</v>
      </c>
      <c r="C60" s="3" t="s">
        <v>23</v>
      </c>
      <c r="D60" s="3" t="s">
        <v>100</v>
      </c>
    </row>
    <row r="61" spans="1:4" x14ac:dyDescent="0.35">
      <c r="A61" s="3" t="s">
        <v>46</v>
      </c>
      <c r="B61" s="12">
        <v>1</v>
      </c>
      <c r="C61" s="3" t="s">
        <v>6</v>
      </c>
      <c r="D61" s="3" t="s">
        <v>47</v>
      </c>
    </row>
    <row r="62" spans="1:4" x14ac:dyDescent="0.35">
      <c r="A62" s="3" t="s">
        <v>48</v>
      </c>
      <c r="B62" s="13">
        <f>B59*B17*B61</f>
        <v>22500</v>
      </c>
      <c r="C62" s="3" t="s">
        <v>23</v>
      </c>
      <c r="D62" s="3" t="s">
        <v>24</v>
      </c>
    </row>
    <row r="63" spans="1:4" x14ac:dyDescent="0.35">
      <c r="A63" s="3" t="s">
        <v>121</v>
      </c>
      <c r="B63" s="13">
        <f>B60*B16*B61</f>
        <v>7200</v>
      </c>
      <c r="C63" s="3" t="s">
        <v>23</v>
      </c>
      <c r="D63" s="3" t="s">
        <v>24</v>
      </c>
    </row>
    <row r="64" spans="1:4" x14ac:dyDescent="0.35">
      <c r="A64" s="3" t="s">
        <v>49</v>
      </c>
      <c r="B64" s="18">
        <f>SUM(B62:B63)</f>
        <v>29700</v>
      </c>
      <c r="C64" s="3" t="s">
        <v>42</v>
      </c>
    </row>
    <row r="66" spans="1:5" x14ac:dyDescent="0.35">
      <c r="A66" s="10" t="s">
        <v>50</v>
      </c>
      <c r="B66" s="10"/>
      <c r="C66" s="10"/>
      <c r="D66" s="10"/>
    </row>
    <row r="67" spans="1:5" x14ac:dyDescent="0.35">
      <c r="A67" s="16" t="s">
        <v>51</v>
      </c>
      <c r="B67" s="16" t="s">
        <v>44</v>
      </c>
      <c r="C67" s="16"/>
      <c r="D67" s="16" t="s">
        <v>52</v>
      </c>
    </row>
    <row r="68" spans="1:5" ht="15.5" x14ac:dyDescent="0.35">
      <c r="A68" s="3" t="s">
        <v>53</v>
      </c>
      <c r="B68" s="20">
        <f>B64</f>
        <v>29700</v>
      </c>
      <c r="C68" s="3" t="s">
        <v>23</v>
      </c>
    </row>
    <row r="69" spans="1:5" ht="15.5" x14ac:dyDescent="0.35">
      <c r="A69" s="3" t="s">
        <v>54</v>
      </c>
      <c r="B69" s="20">
        <f>B55</f>
        <v>23764</v>
      </c>
      <c r="C69" s="3" t="s">
        <v>23</v>
      </c>
      <c r="E69" s="21" t="s">
        <v>102</v>
      </c>
    </row>
    <row r="70" spans="1:5" ht="15.5" x14ac:dyDescent="0.35">
      <c r="A70" s="3" t="s">
        <v>55</v>
      </c>
      <c r="B70" s="20">
        <f>B68-B69</f>
        <v>5936</v>
      </c>
      <c r="C70" s="3" t="s">
        <v>23</v>
      </c>
      <c r="D70" s="3" t="str">
        <f>IF(B70&gt;0,"✓ GEWINN","✗ VERLUST")</f>
        <v>✓ GEWINN</v>
      </c>
      <c r="E70" s="21" t="s">
        <v>101</v>
      </c>
    </row>
    <row r="71" spans="1:5" x14ac:dyDescent="0.35">
      <c r="A71" s="3" t="s">
        <v>56</v>
      </c>
      <c r="B71" s="22">
        <f>B55/(B59*B17+B60*B16)</f>
        <v>0.80013468013468014</v>
      </c>
      <c r="C71" s="3" t="s">
        <v>6</v>
      </c>
      <c r="D71" s="3" t="s">
        <v>57</v>
      </c>
    </row>
    <row r="72" spans="1:5" x14ac:dyDescent="0.35">
      <c r="A72" s="3" t="s">
        <v>58</v>
      </c>
      <c r="B72" s="23">
        <f>B70/B18</f>
        <v>98.933333333333337</v>
      </c>
      <c r="C72" s="3" t="s">
        <v>23</v>
      </c>
      <c r="D72" s="3" t="s">
        <v>59</v>
      </c>
    </row>
    <row r="73" spans="1:5" x14ac:dyDescent="0.35">
      <c r="A73" s="3" t="s">
        <v>60</v>
      </c>
      <c r="B73" s="22">
        <f>B70/B64</f>
        <v>0.19986531986531986</v>
      </c>
      <c r="C73" s="3" t="s">
        <v>6</v>
      </c>
      <c r="D73" s="3" t="str">
        <f>IF(B73&gt;0.15,"Sehr gut",IF(B73&gt;0.1,"Gut",IF(B73&gt;0.05,"Akzeptabel","Zu gering")))</f>
        <v>Sehr gut</v>
      </c>
    </row>
    <row r="74" spans="1:5" x14ac:dyDescent="0.35">
      <c r="A74" s="15" t="s">
        <v>61</v>
      </c>
      <c r="B74" s="23">
        <f>B36+B42+B47</f>
        <v>450</v>
      </c>
      <c r="C74" s="3" t="s">
        <v>62</v>
      </c>
      <c r="D74" s="3" t="s">
        <v>103</v>
      </c>
    </row>
  </sheetData>
  <mergeCells count="15">
    <mergeCell ref="A57:D57"/>
    <mergeCell ref="A66:D66"/>
    <mergeCell ref="F5:I5"/>
    <mergeCell ref="F6:I6"/>
    <mergeCell ref="A32:D32"/>
    <mergeCell ref="A34:D34"/>
    <mergeCell ref="A38:D38"/>
    <mergeCell ref="A44:D44"/>
    <mergeCell ref="A49:D49"/>
    <mergeCell ref="A1:D1"/>
    <mergeCell ref="A2:D2"/>
    <mergeCell ref="A3:D3"/>
    <mergeCell ref="A10:D10"/>
    <mergeCell ref="A21:D21"/>
    <mergeCell ref="A5:D5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5FE7-6BCB-4B17-BF76-E76065D5D9D3}">
  <dimension ref="A1"/>
  <sheetViews>
    <sheetView workbookViewId="0">
      <selection activeCell="C3" sqref="C3"/>
    </sheetView>
  </sheetViews>
  <sheetFormatPr baseColWidth="10" defaultRowHeight="14.5" x14ac:dyDescent="0.35"/>
  <cols>
    <col min="1" max="1" width="43.6328125" customWidth="1"/>
  </cols>
  <sheetData>
    <row r="1" spans="1:1" ht="362.5" x14ac:dyDescent="0.35">
      <c r="A1" s="1" t="s">
        <v>117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Kostenrechner</vt:lpstr>
      <vt:lpstr>Impressum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Thanner Phie</cp:lastModifiedBy>
  <cp:revision>0</cp:revision>
  <dcterms:created xsi:type="dcterms:W3CDTF">2026-02-11T10:56:35Z</dcterms:created>
  <dcterms:modified xsi:type="dcterms:W3CDTF">2026-04-30T08:24:50Z</dcterms:modified>
  <dc:language>en-US</dc:language>
</cp:coreProperties>
</file>