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InkAnnotation="0"/>
  <mc:AlternateContent xmlns:mc="http://schemas.openxmlformats.org/markup-compatibility/2006">
    <mc:Choice Requires="x15">
      <x15ac:absPath xmlns:x15ac="http://schemas.microsoft.com/office/spreadsheetml/2010/11/ac" url="Q:\Sharepool2\Einschaetzungsbogen_Milchvieh\Franzoesische_Uebersetzung\"/>
    </mc:Choice>
  </mc:AlternateContent>
  <xr:revisionPtr revIDLastSave="0" documentId="13_ncr:1_{FB2BE686-05F6-49F2-BDF0-41041FE05267}" xr6:coauthVersionLast="47" xr6:coauthVersionMax="47" xr10:uidLastSave="{00000000-0000-0000-0000-000000000000}"/>
  <workbookProtection workbookAlgorithmName="SHA-512" workbookHashValue="S7JThSVpNV9em0V4JNdVtqV7y/g7pumJmDzlGS7iUuqwlhyG/rSt+y2fgNho4WqAX6OuOXnAJYuv9PXn/lmKFQ==" workbookSaltValue="/KSACWs4ZH33lx+t7vp8jA==" workbookSpinCount="100000" lockStructure="1"/>
  <bookViews>
    <workbookView xWindow="-105" yWindow="-18120" windowWidth="29040" windowHeight="17520" tabRatio="632" activeTab="3" xr2:uid="{C11AF2E3-8C5A-4304-B4CB-9C9D553D5031}"/>
  </bookViews>
  <sheets>
    <sheet name="Instructions" sheetId="10" r:id="rId1"/>
    <sheet name="Questionnaire" sheetId="2" r:id="rId2"/>
    <sheet name="Évaluation" sheetId="6" r:id="rId3"/>
    <sheet name="Impressum" sheetId="11" r:id="rId4"/>
    <sheet name="Analysetabelle" sheetId="4" state="hidden" r:id="rId5"/>
  </sheets>
  <definedNames>
    <definedName name="_xlnm.Print_Area" localSheetId="2">Évaluation!$B$2:$J$57,Évaluation!$L$1:$U$57</definedName>
    <definedName name="_xlnm.Print_Area" localSheetId="0">Instructions!$A$5:$A$31</definedName>
    <definedName name="_xlnm.Print_Area" localSheetId="1">Questionnaire!$A$1:$C$146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1" i="4" l="1"/>
  <c r="L161" i="4"/>
  <c r="D159" i="4"/>
  <c r="L159" i="4"/>
  <c r="F165" i="4"/>
  <c r="L165" i="4"/>
  <c r="D163" i="4"/>
  <c r="L163" i="4"/>
  <c r="F169" i="4"/>
  <c r="L169" i="4"/>
  <c r="D167" i="4"/>
  <c r="L167" i="4"/>
  <c r="C166" i="4"/>
  <c r="L166" i="4"/>
  <c r="C162" i="4"/>
  <c r="L162" i="4"/>
  <c r="C158" i="4"/>
  <c r="L158" i="4"/>
  <c r="E136" i="4"/>
  <c r="L136" i="4"/>
  <c r="D135" i="4"/>
  <c r="L135" i="4"/>
  <c r="D155" i="4"/>
  <c r="L155" i="4"/>
  <c r="C154" i="4"/>
  <c r="L154" i="4"/>
  <c r="E156" i="4"/>
  <c r="L156" i="4"/>
  <c r="E164" i="4"/>
  <c r="L164" i="4"/>
  <c r="F157" i="4"/>
  <c r="L157" i="4"/>
  <c r="F153" i="4"/>
  <c r="L153" i="4"/>
  <c r="E152" i="4"/>
  <c r="L152" i="4"/>
  <c r="F149" i="4"/>
  <c r="L149" i="4"/>
  <c r="E148" i="4"/>
  <c r="L148" i="4"/>
  <c r="F145" i="4"/>
  <c r="L145" i="4"/>
  <c r="D143" i="4"/>
  <c r="L143" i="4"/>
  <c r="E140" i="4"/>
  <c r="L140" i="4"/>
  <c r="D139" i="4"/>
  <c r="L139" i="4"/>
  <c r="F133" i="4"/>
  <c r="L133" i="4"/>
  <c r="D131" i="4"/>
  <c r="L131" i="4"/>
  <c r="E168" i="4"/>
  <c r="L168" i="4"/>
  <c r="E144" i="4"/>
  <c r="L144" i="4"/>
  <c r="E132" i="4"/>
  <c r="L132" i="4"/>
  <c r="E160" i="4"/>
  <c r="L160" i="4"/>
  <c r="D151" i="4"/>
  <c r="L151" i="4"/>
  <c r="D147" i="4"/>
  <c r="L147" i="4"/>
  <c r="C142" i="4"/>
  <c r="L142" i="4"/>
  <c r="C138" i="4"/>
  <c r="L138" i="4"/>
  <c r="C130" i="4"/>
  <c r="L130" i="4"/>
  <c r="C150" i="4"/>
  <c r="L150" i="4"/>
  <c r="F137" i="4"/>
  <c r="L137" i="4"/>
  <c r="C134" i="4"/>
  <c r="L134" i="4"/>
  <c r="F141" i="4"/>
  <c r="L141" i="4"/>
  <c r="C146" i="4"/>
  <c r="L146" i="4"/>
  <c r="L170" i="4"/>
  <c r="B193" i="4"/>
  <c r="C83" i="2"/>
  <c r="C73" i="4"/>
  <c r="L73" i="4"/>
  <c r="C84" i="2"/>
  <c r="D74" i="4"/>
  <c r="L74" i="4"/>
  <c r="C85" i="2"/>
  <c r="E75" i="4"/>
  <c r="L75" i="4"/>
  <c r="C86" i="2"/>
  <c r="F76" i="4"/>
  <c r="L76" i="4"/>
  <c r="E17" i="4"/>
  <c r="L17" i="4"/>
  <c r="E18" i="4"/>
  <c r="L18" i="4"/>
  <c r="D19" i="4"/>
  <c r="L19" i="4"/>
  <c r="F16" i="4"/>
  <c r="L16" i="4"/>
  <c r="D27" i="4"/>
  <c r="L27" i="4"/>
  <c r="E28" i="4"/>
  <c r="L28" i="4"/>
  <c r="D26" i="4"/>
  <c r="L26" i="4"/>
  <c r="F37" i="4"/>
  <c r="L37" i="4"/>
  <c r="E36" i="4"/>
  <c r="L36" i="4"/>
  <c r="E40" i="4"/>
  <c r="L40" i="4"/>
  <c r="D39" i="4"/>
  <c r="L39" i="4"/>
  <c r="E47" i="4"/>
  <c r="L47" i="4"/>
  <c r="D46" i="4"/>
  <c r="L46" i="4"/>
  <c r="E67" i="4"/>
  <c r="L67" i="4"/>
  <c r="D66" i="4"/>
  <c r="L66" i="4"/>
  <c r="F82" i="4"/>
  <c r="L82" i="4"/>
  <c r="E79" i="4"/>
  <c r="L79" i="4"/>
  <c r="E59" i="4"/>
  <c r="L59" i="4"/>
  <c r="D58" i="4"/>
  <c r="L58" i="4"/>
  <c r="E32" i="4"/>
  <c r="L32" i="4"/>
  <c r="D31" i="4"/>
  <c r="L31" i="4"/>
  <c r="E14" i="4"/>
  <c r="L14" i="4"/>
  <c r="D13" i="4"/>
  <c r="L13" i="4"/>
  <c r="E10" i="4"/>
  <c r="L10" i="4"/>
  <c r="D9" i="4"/>
  <c r="L9" i="4"/>
  <c r="C20" i="4"/>
  <c r="L20" i="4"/>
  <c r="C34" i="4"/>
  <c r="L34" i="4"/>
  <c r="C38" i="4"/>
  <c r="L38" i="4"/>
  <c r="C49" i="4"/>
  <c r="L49" i="4"/>
  <c r="E51" i="4"/>
  <c r="L51" i="4"/>
  <c r="D50" i="4"/>
  <c r="L50" i="4"/>
  <c r="E55" i="4"/>
  <c r="L55" i="4"/>
  <c r="D54" i="4"/>
  <c r="L54" i="4"/>
  <c r="D60" i="4"/>
  <c r="L60" i="4"/>
  <c r="E61" i="4"/>
  <c r="L61" i="4"/>
  <c r="F11" i="4"/>
  <c r="L11" i="4"/>
  <c r="F15" i="4"/>
  <c r="L15" i="4"/>
  <c r="F33" i="4"/>
  <c r="L33" i="4"/>
  <c r="C77" i="4"/>
  <c r="L77" i="4"/>
  <c r="C65" i="4"/>
  <c r="L65" i="4"/>
  <c r="C53" i="4"/>
  <c r="L53" i="4"/>
  <c r="F21" i="4"/>
  <c r="L21" i="4"/>
  <c r="E22" i="4"/>
  <c r="L22" i="4"/>
  <c r="D23" i="4"/>
  <c r="L23" i="4"/>
  <c r="C24" i="4"/>
  <c r="L24" i="4"/>
  <c r="F41" i="4"/>
  <c r="L41" i="4"/>
  <c r="C8" i="4"/>
  <c r="L8" i="4"/>
  <c r="C12" i="4"/>
  <c r="L12" i="4"/>
  <c r="C25" i="4"/>
  <c r="L25" i="4"/>
  <c r="F29" i="4"/>
  <c r="L29" i="4"/>
  <c r="C30" i="4"/>
  <c r="L30" i="4"/>
  <c r="D35" i="4"/>
  <c r="L35" i="4"/>
  <c r="E42" i="4"/>
  <c r="L42" i="4"/>
  <c r="D43" i="4"/>
  <c r="L43" i="4"/>
  <c r="C44" i="4"/>
  <c r="L44" i="4"/>
  <c r="C45" i="4"/>
  <c r="L45" i="4"/>
  <c r="F48" i="4"/>
  <c r="L48" i="4"/>
  <c r="F52" i="4"/>
  <c r="L52" i="4"/>
  <c r="F56" i="4"/>
  <c r="L56" i="4"/>
  <c r="C57" i="4"/>
  <c r="L57" i="4"/>
  <c r="F62" i="4"/>
  <c r="L62" i="4"/>
  <c r="E63" i="4"/>
  <c r="L63" i="4"/>
  <c r="F64" i="4"/>
  <c r="L64" i="4"/>
  <c r="D68" i="4"/>
  <c r="L68" i="4"/>
  <c r="E69" i="4"/>
  <c r="L69" i="4"/>
  <c r="F70" i="4"/>
  <c r="L70" i="4"/>
  <c r="E71" i="4"/>
  <c r="L71" i="4"/>
  <c r="F72" i="4"/>
  <c r="L72" i="4"/>
  <c r="D78" i="4"/>
  <c r="L78" i="4"/>
  <c r="E80" i="4"/>
  <c r="L80" i="4"/>
  <c r="F81" i="4"/>
  <c r="L81" i="4"/>
  <c r="L83" i="4"/>
  <c r="B194" i="4"/>
  <c r="B197" i="4"/>
  <c r="C36" i="6"/>
  <c r="I17" i="6"/>
  <c r="F6" i="6"/>
  <c r="K20" i="4"/>
  <c r="K16" i="4"/>
  <c r="K28" i="4"/>
  <c r="K29" i="4"/>
  <c r="K36" i="4"/>
  <c r="K37" i="4"/>
  <c r="K50" i="4"/>
  <c r="K51" i="4"/>
  <c r="K12" i="4"/>
  <c r="K14" i="4"/>
  <c r="K15" i="4"/>
  <c r="K19" i="4"/>
  <c r="K79" i="4"/>
  <c r="K77" i="4"/>
  <c r="K67" i="4"/>
  <c r="K58" i="4"/>
  <c r="K54" i="4"/>
  <c r="K46" i="4"/>
  <c r="K41" i="4"/>
  <c r="K32" i="4"/>
  <c r="K9" i="4"/>
  <c r="K73" i="4"/>
  <c r="K74" i="4"/>
  <c r="K75" i="4"/>
  <c r="K76" i="4"/>
  <c r="K25" i="4"/>
  <c r="K8" i="4"/>
  <c r="K10" i="4"/>
  <c r="K11" i="4"/>
  <c r="K13" i="4"/>
  <c r="K17" i="4"/>
  <c r="K18" i="4"/>
  <c r="K21" i="4"/>
  <c r="K22" i="4"/>
  <c r="K23" i="4"/>
  <c r="K24" i="4"/>
  <c r="K26" i="4"/>
  <c r="K27" i="4"/>
  <c r="K30" i="4"/>
  <c r="K31" i="4"/>
  <c r="K33" i="4"/>
  <c r="K34" i="4"/>
  <c r="K35" i="4"/>
  <c r="K38" i="4"/>
  <c r="K39" i="4"/>
  <c r="K40" i="4"/>
  <c r="K42" i="4"/>
  <c r="K43" i="4"/>
  <c r="K44" i="4"/>
  <c r="K45" i="4"/>
  <c r="K47" i="4"/>
  <c r="K48" i="4"/>
  <c r="K49" i="4"/>
  <c r="K52" i="4"/>
  <c r="K53" i="4"/>
  <c r="K55" i="4"/>
  <c r="K56" i="4"/>
  <c r="K57" i="4"/>
  <c r="K59" i="4"/>
  <c r="K60" i="4"/>
  <c r="K61" i="4"/>
  <c r="K62" i="4"/>
  <c r="K63" i="4"/>
  <c r="K64" i="4"/>
  <c r="K65" i="4"/>
  <c r="K66" i="4"/>
  <c r="K68" i="4"/>
  <c r="K69" i="4"/>
  <c r="K70" i="4"/>
  <c r="K71" i="4"/>
  <c r="K72" i="4"/>
  <c r="K78" i="4"/>
  <c r="K80" i="4"/>
  <c r="K81" i="4"/>
  <c r="K82" i="4"/>
  <c r="F1" i="4"/>
  <c r="J1" i="4"/>
  <c r="F2" i="4"/>
  <c r="J2" i="4"/>
  <c r="F3" i="4"/>
  <c r="J3" i="4"/>
  <c r="F4" i="4"/>
  <c r="J4" i="4"/>
  <c r="F5" i="4"/>
  <c r="J5" i="4"/>
  <c r="F6" i="4"/>
  <c r="J6" i="4"/>
  <c r="F7" i="4"/>
  <c r="J7" i="4"/>
  <c r="G1" i="4"/>
  <c r="H1" i="4"/>
  <c r="I1" i="4"/>
  <c r="G2" i="4"/>
  <c r="H2" i="4"/>
  <c r="I2" i="4"/>
  <c r="G3" i="4"/>
  <c r="H3" i="4"/>
  <c r="I3" i="4"/>
  <c r="G4" i="4"/>
  <c r="H4" i="4"/>
  <c r="I4" i="4"/>
  <c r="G5" i="4"/>
  <c r="H5" i="4"/>
  <c r="I5" i="4"/>
  <c r="G6" i="4"/>
  <c r="H6" i="4"/>
  <c r="I6" i="4"/>
  <c r="G7" i="4"/>
  <c r="H7" i="4"/>
  <c r="I7" i="4"/>
  <c r="N7" i="4"/>
  <c r="N83" i="4"/>
  <c r="M8" i="4"/>
  <c r="M12" i="4"/>
  <c r="M16" i="4"/>
  <c r="M25" i="4"/>
  <c r="M30" i="4"/>
  <c r="M34" i="4"/>
  <c r="M38" i="4"/>
  <c r="M45" i="4"/>
  <c r="M49" i="4"/>
  <c r="M53" i="4"/>
  <c r="M57" i="4"/>
  <c r="M65" i="4"/>
  <c r="M73" i="4"/>
  <c r="M77" i="4"/>
  <c r="M83" i="4"/>
  <c r="B195" i="4"/>
  <c r="K167" i="4"/>
  <c r="K163" i="4"/>
  <c r="K160" i="4"/>
  <c r="K156" i="4"/>
  <c r="K152" i="4"/>
  <c r="K148" i="4"/>
  <c r="K143" i="4"/>
  <c r="K139" i="4"/>
  <c r="K136" i="4"/>
  <c r="K131" i="4"/>
  <c r="K130" i="4"/>
  <c r="K132" i="4"/>
  <c r="K133" i="4"/>
  <c r="K134" i="4"/>
  <c r="K135" i="4"/>
  <c r="K137" i="4"/>
  <c r="K138" i="4"/>
  <c r="K140" i="4"/>
  <c r="K141" i="4"/>
  <c r="K142" i="4"/>
  <c r="K144" i="4"/>
  <c r="K145" i="4"/>
  <c r="K146" i="4"/>
  <c r="K147" i="4"/>
  <c r="K149" i="4"/>
  <c r="K150" i="4"/>
  <c r="K151" i="4"/>
  <c r="K153" i="4"/>
  <c r="K154" i="4"/>
  <c r="K155" i="4"/>
  <c r="K157" i="4"/>
  <c r="K158" i="4"/>
  <c r="K159" i="4"/>
  <c r="K161" i="4"/>
  <c r="K162" i="4"/>
  <c r="K164" i="4"/>
  <c r="K165" i="4"/>
  <c r="K166" i="4"/>
  <c r="K168" i="4"/>
  <c r="K169" i="4"/>
  <c r="N130" i="4"/>
  <c r="N134" i="4"/>
  <c r="N138" i="4"/>
  <c r="N142" i="4"/>
  <c r="N146" i="4"/>
  <c r="N150" i="4"/>
  <c r="N154" i="4"/>
  <c r="N158" i="4"/>
  <c r="N162" i="4"/>
  <c r="N166" i="4"/>
  <c r="N170" i="4"/>
  <c r="B198" i="4"/>
  <c r="C48" i="6"/>
  <c r="F15" i="6"/>
  <c r="F14" i="6"/>
  <c r="F13" i="6"/>
  <c r="I18" i="6"/>
  <c r="F17" i="6"/>
  <c r="F18" i="6"/>
  <c r="F16" i="6"/>
  <c r="F29" i="6"/>
  <c r="F28" i="6"/>
  <c r="F27" i="6"/>
  <c r="F32" i="6"/>
  <c r="F31" i="6"/>
  <c r="F10" i="6"/>
  <c r="F9" i="6"/>
  <c r="F8" i="6"/>
  <c r="F7" i="6"/>
  <c r="F3" i="6"/>
  <c r="F2" i="6"/>
  <c r="B172" i="4"/>
  <c r="C95" i="2"/>
  <c r="F11" i="6"/>
  <c r="J137" i="4"/>
  <c r="G137" i="4"/>
  <c r="H137" i="4"/>
  <c r="I137" i="4"/>
  <c r="M137" i="4"/>
  <c r="G158" i="4"/>
  <c r="H158" i="4"/>
  <c r="I158" i="4"/>
  <c r="J158" i="4"/>
  <c r="M158" i="4"/>
  <c r="H163" i="4"/>
  <c r="G163" i="4"/>
  <c r="I163" i="4"/>
  <c r="J163" i="4"/>
  <c r="M163" i="4"/>
  <c r="F12" i="6"/>
  <c r="I168" i="4"/>
  <c r="G168" i="4"/>
  <c r="H168" i="4"/>
  <c r="J168" i="4"/>
  <c r="M168" i="4"/>
  <c r="H167" i="4"/>
  <c r="G191" i="4"/>
  <c r="G166" i="4"/>
  <c r="G190" i="4"/>
  <c r="I164" i="4"/>
  <c r="J161" i="4"/>
  <c r="I160" i="4"/>
  <c r="G160" i="4"/>
  <c r="H160" i="4"/>
  <c r="J160" i="4"/>
  <c r="M160" i="4"/>
  <c r="J157" i="4"/>
  <c r="G157" i="4"/>
  <c r="H157" i="4"/>
  <c r="I157" i="4"/>
  <c r="M157" i="4"/>
  <c r="I156" i="4"/>
  <c r="G156" i="4"/>
  <c r="H156" i="4"/>
  <c r="J156" i="4"/>
  <c r="M156" i="4"/>
  <c r="H155" i="4"/>
  <c r="G155" i="4"/>
  <c r="I155" i="4"/>
  <c r="J155" i="4"/>
  <c r="M155" i="4"/>
  <c r="G154" i="4"/>
  <c r="H154" i="4"/>
  <c r="I154" i="4"/>
  <c r="J154" i="4"/>
  <c r="M154" i="4"/>
  <c r="H151" i="4"/>
  <c r="J149" i="4"/>
  <c r="G146" i="4"/>
  <c r="J145" i="4"/>
  <c r="G142" i="4"/>
  <c r="H142" i="4"/>
  <c r="I142" i="4"/>
  <c r="J142" i="4"/>
  <c r="M142" i="4"/>
  <c r="B175" i="4"/>
  <c r="G138" i="4"/>
  <c r="H138" i="4"/>
  <c r="I138" i="4"/>
  <c r="J138" i="4"/>
  <c r="M138" i="4"/>
  <c r="I136" i="4"/>
  <c r="I132" i="4"/>
  <c r="G132" i="4"/>
  <c r="H132" i="4"/>
  <c r="J132" i="4"/>
  <c r="M132" i="4"/>
  <c r="F5" i="6"/>
  <c r="H9" i="4"/>
  <c r="I10" i="4"/>
  <c r="G25" i="4"/>
  <c r="H54" i="4"/>
  <c r="H58" i="4"/>
  <c r="I61" i="4"/>
  <c r="J62" i="4"/>
  <c r="J82" i="4"/>
  <c r="G76" i="4"/>
  <c r="G77" i="4"/>
  <c r="I42" i="4"/>
  <c r="H43" i="4"/>
  <c r="G44" i="4"/>
  <c r="J42" i="4"/>
  <c r="J43" i="4"/>
  <c r="I43" i="4"/>
  <c r="I40" i="4"/>
  <c r="J41" i="4"/>
  <c r="H38" i="4"/>
  <c r="I38" i="4"/>
  <c r="J38" i="4"/>
  <c r="G39" i="4"/>
  <c r="I39" i="4"/>
  <c r="J39" i="4"/>
  <c r="G40" i="4"/>
  <c r="H40" i="4"/>
  <c r="J40" i="4"/>
  <c r="G41" i="4"/>
  <c r="H41" i="4"/>
  <c r="I41" i="4"/>
  <c r="G42" i="4"/>
  <c r="H42" i="4"/>
  <c r="G43" i="4"/>
  <c r="H44" i="4"/>
  <c r="I44" i="4"/>
  <c r="J44" i="4"/>
  <c r="J45" i="4"/>
  <c r="J46" i="4"/>
  <c r="J47" i="4"/>
  <c r="K2" i="4"/>
  <c r="L2" i="4"/>
  <c r="H53" i="4"/>
  <c r="I53" i="4"/>
  <c r="J53" i="4"/>
  <c r="G54" i="4"/>
  <c r="I54" i="4"/>
  <c r="J54" i="4"/>
  <c r="G55" i="4"/>
  <c r="H55" i="4"/>
  <c r="J55" i="4"/>
  <c r="G56" i="4"/>
  <c r="H56" i="4"/>
  <c r="I56" i="4"/>
  <c r="J56" i="4"/>
  <c r="G57" i="4"/>
  <c r="H57" i="4"/>
  <c r="I57" i="4"/>
  <c r="J57" i="4"/>
  <c r="G58" i="4"/>
  <c r="I58" i="4"/>
  <c r="J58" i="4"/>
  <c r="G59" i="4"/>
  <c r="H59" i="4"/>
  <c r="J59" i="4"/>
  <c r="G60" i="4"/>
  <c r="I60" i="4"/>
  <c r="J60" i="4"/>
  <c r="G61" i="4"/>
  <c r="H61" i="4"/>
  <c r="J61" i="4"/>
  <c r="G62" i="4"/>
  <c r="H62" i="4"/>
  <c r="I62" i="4"/>
  <c r="G63" i="4"/>
  <c r="H63" i="4"/>
  <c r="I63" i="4"/>
  <c r="J63" i="4"/>
  <c r="G64" i="4"/>
  <c r="H64" i="4"/>
  <c r="I64" i="4"/>
  <c r="G65" i="4"/>
  <c r="H65" i="4"/>
  <c r="I65" i="4"/>
  <c r="J65" i="4"/>
  <c r="G66" i="4"/>
  <c r="H66" i="4"/>
  <c r="I66" i="4"/>
  <c r="J66" i="4"/>
  <c r="G67" i="4"/>
  <c r="H67" i="4"/>
  <c r="I67" i="4"/>
  <c r="J67" i="4"/>
  <c r="G68" i="4"/>
  <c r="H68" i="4"/>
  <c r="I68" i="4"/>
  <c r="J68" i="4"/>
  <c r="G69" i="4"/>
  <c r="H69" i="4"/>
  <c r="J69" i="4"/>
  <c r="G70" i="4"/>
  <c r="H70" i="4"/>
  <c r="I70" i="4"/>
  <c r="J70" i="4"/>
  <c r="G71" i="4"/>
  <c r="H71" i="4"/>
  <c r="I71" i="4"/>
  <c r="J71" i="4"/>
  <c r="G72" i="4"/>
  <c r="H72" i="4"/>
  <c r="I72" i="4"/>
  <c r="J72" i="4"/>
  <c r="H73" i="4"/>
  <c r="I73" i="4"/>
  <c r="J73" i="4"/>
  <c r="G74" i="4"/>
  <c r="I74" i="4"/>
  <c r="J74" i="4"/>
  <c r="G75" i="4"/>
  <c r="H75" i="4"/>
  <c r="J75" i="4"/>
  <c r="H76" i="4"/>
  <c r="I76" i="4"/>
  <c r="H77" i="4"/>
  <c r="I77" i="4"/>
  <c r="J77" i="4"/>
  <c r="G78" i="4"/>
  <c r="H78" i="4"/>
  <c r="I78" i="4"/>
  <c r="J78" i="4"/>
  <c r="G79" i="4"/>
  <c r="H79" i="4"/>
  <c r="J79" i="4"/>
  <c r="G80" i="4"/>
  <c r="H80" i="4"/>
  <c r="I80" i="4"/>
  <c r="J80" i="4"/>
  <c r="G81" i="4"/>
  <c r="H81" i="4"/>
  <c r="I81" i="4"/>
  <c r="J81" i="4"/>
  <c r="G82" i="4"/>
  <c r="H82" i="4"/>
  <c r="I82" i="4"/>
  <c r="H159" i="4"/>
  <c r="G159" i="4"/>
  <c r="I159" i="4"/>
  <c r="J159" i="4"/>
  <c r="M159" i="4"/>
  <c r="J24" i="4"/>
  <c r="I23" i="4"/>
  <c r="J18" i="4"/>
  <c r="H23" i="4"/>
  <c r="H17" i="4"/>
  <c r="I20" i="4"/>
  <c r="G21" i="4"/>
  <c r="H22" i="4"/>
  <c r="H16" i="4"/>
  <c r="I16" i="4"/>
  <c r="J16" i="4"/>
  <c r="G17" i="4"/>
  <c r="I17" i="4"/>
  <c r="J17" i="4"/>
  <c r="G18" i="4"/>
  <c r="H18" i="4"/>
  <c r="G19" i="4"/>
  <c r="H19" i="4"/>
  <c r="I19" i="4"/>
  <c r="G20" i="4"/>
  <c r="H20" i="4"/>
  <c r="J20" i="4"/>
  <c r="H21" i="4"/>
  <c r="I21" i="4"/>
  <c r="J21" i="4"/>
  <c r="G22" i="4"/>
  <c r="I22" i="4"/>
  <c r="J22" i="4"/>
  <c r="G23" i="4"/>
  <c r="J23" i="4"/>
  <c r="G24" i="4"/>
  <c r="H24" i="4"/>
  <c r="I24" i="4"/>
  <c r="J25" i="4"/>
  <c r="J15" i="4"/>
  <c r="C90" i="4"/>
  <c r="H26" i="4"/>
  <c r="H27" i="4"/>
  <c r="I28" i="4"/>
  <c r="G30" i="4"/>
  <c r="H31" i="4"/>
  <c r="I32" i="4"/>
  <c r="J33" i="4"/>
  <c r="H30" i="4"/>
  <c r="I30" i="4"/>
  <c r="J30" i="4"/>
  <c r="G31" i="4"/>
  <c r="I31" i="4"/>
  <c r="J31" i="4"/>
  <c r="G32" i="4"/>
  <c r="H32" i="4"/>
  <c r="J32" i="4"/>
  <c r="G33" i="4"/>
  <c r="H33" i="4"/>
  <c r="I33" i="4"/>
  <c r="G97" i="4"/>
  <c r="I36" i="4"/>
  <c r="J37" i="4"/>
  <c r="G45" i="4"/>
  <c r="H46" i="4"/>
  <c r="I47" i="4"/>
  <c r="J48" i="4"/>
  <c r="H50" i="4"/>
  <c r="J52" i="4"/>
  <c r="J169" i="4"/>
  <c r="K1" i="4"/>
  <c r="K3" i="4"/>
  <c r="K4" i="4"/>
  <c r="K5" i="4"/>
  <c r="K6" i="4"/>
  <c r="K7" i="4"/>
  <c r="J148" i="4"/>
  <c r="G148" i="4"/>
  <c r="H148" i="4"/>
  <c r="G149" i="4"/>
  <c r="H149" i="4"/>
  <c r="I149" i="4"/>
  <c r="G147" i="4"/>
  <c r="I147" i="4"/>
  <c r="J147" i="4"/>
  <c r="H146" i="4"/>
  <c r="I146" i="4"/>
  <c r="J146" i="4"/>
  <c r="G145" i="4"/>
  <c r="H145" i="4"/>
  <c r="I145" i="4"/>
  <c r="I167" i="4"/>
  <c r="H45" i="4"/>
  <c r="I45" i="4"/>
  <c r="G46" i="4"/>
  <c r="I46" i="4"/>
  <c r="G47" i="4"/>
  <c r="H47" i="4"/>
  <c r="G48" i="4"/>
  <c r="H48" i="4"/>
  <c r="I48" i="4"/>
  <c r="J50" i="4"/>
  <c r="I50" i="4"/>
  <c r="G50" i="4"/>
  <c r="G140" i="4"/>
  <c r="H140" i="4"/>
  <c r="J140" i="4"/>
  <c r="H169" i="4"/>
  <c r="I169" i="4"/>
  <c r="G169" i="4"/>
  <c r="J28" i="4"/>
  <c r="H28" i="4"/>
  <c r="G28" i="4"/>
  <c r="G152" i="4"/>
  <c r="H152" i="4"/>
  <c r="J152" i="4"/>
  <c r="G131" i="4"/>
  <c r="I131" i="4"/>
  <c r="J131" i="4"/>
  <c r="G133" i="4"/>
  <c r="H133" i="4"/>
  <c r="I133" i="4"/>
  <c r="H134" i="4"/>
  <c r="I134" i="4"/>
  <c r="J134" i="4"/>
  <c r="G135" i="4"/>
  <c r="H135" i="4"/>
  <c r="I135" i="4"/>
  <c r="J135" i="4"/>
  <c r="M135" i="4"/>
  <c r="G136" i="4"/>
  <c r="H136" i="4"/>
  <c r="J136" i="4"/>
  <c r="G139" i="4"/>
  <c r="I139" i="4"/>
  <c r="J139" i="4"/>
  <c r="G141" i="4"/>
  <c r="H141" i="4"/>
  <c r="I141" i="4"/>
  <c r="G143" i="4"/>
  <c r="I143" i="4"/>
  <c r="J143" i="4"/>
  <c r="G144" i="4"/>
  <c r="H144" i="4"/>
  <c r="J144" i="4"/>
  <c r="G150" i="4"/>
  <c r="H150" i="4"/>
  <c r="I150" i="4"/>
  <c r="J150" i="4"/>
  <c r="M150" i="4"/>
  <c r="G151" i="4"/>
  <c r="I151" i="4"/>
  <c r="J151" i="4"/>
  <c r="G153" i="4"/>
  <c r="H153" i="4"/>
  <c r="I153" i="4"/>
  <c r="J153" i="4"/>
  <c r="M153" i="4"/>
  <c r="G161" i="4"/>
  <c r="H161" i="4"/>
  <c r="I161" i="4"/>
  <c r="H162" i="4"/>
  <c r="I162" i="4"/>
  <c r="J162" i="4"/>
  <c r="G164" i="4"/>
  <c r="H164" i="4"/>
  <c r="J164" i="4"/>
  <c r="G165" i="4"/>
  <c r="H165" i="4"/>
  <c r="I165" i="4"/>
  <c r="H166" i="4"/>
  <c r="I166" i="4"/>
  <c r="J166" i="4"/>
  <c r="G167" i="4"/>
  <c r="J167" i="4"/>
  <c r="H130" i="4"/>
  <c r="I130" i="4"/>
  <c r="J130" i="4"/>
  <c r="H12" i="4"/>
  <c r="I12" i="4"/>
  <c r="J12" i="4"/>
  <c r="G13" i="4"/>
  <c r="I13" i="4"/>
  <c r="J13" i="4"/>
  <c r="G14" i="4"/>
  <c r="H14" i="4"/>
  <c r="J14" i="4"/>
  <c r="G15" i="4"/>
  <c r="H15" i="4"/>
  <c r="I15" i="4"/>
  <c r="I29" i="4"/>
  <c r="H25" i="4"/>
  <c r="I25" i="4"/>
  <c r="G26" i="4"/>
  <c r="I26" i="4"/>
  <c r="J26" i="4"/>
  <c r="G27" i="4"/>
  <c r="I27" i="4"/>
  <c r="J27" i="4"/>
  <c r="G29" i="4"/>
  <c r="H29" i="4"/>
  <c r="H34" i="4"/>
  <c r="I34" i="4"/>
  <c r="J34" i="4"/>
  <c r="G35" i="4"/>
  <c r="I35" i="4"/>
  <c r="J35" i="4"/>
  <c r="G36" i="4"/>
  <c r="H36" i="4"/>
  <c r="J36" i="4"/>
  <c r="G37" i="4"/>
  <c r="H37" i="4"/>
  <c r="I37" i="4"/>
  <c r="H51" i="4"/>
  <c r="H49" i="4"/>
  <c r="I49" i="4"/>
  <c r="J49" i="4"/>
  <c r="G51" i="4"/>
  <c r="J51" i="4"/>
  <c r="G52" i="4"/>
  <c r="H52" i="4"/>
  <c r="I52" i="4"/>
  <c r="H8" i="4"/>
  <c r="I8" i="4"/>
  <c r="J8" i="4"/>
  <c r="G9" i="4"/>
  <c r="I9" i="4"/>
  <c r="J9" i="4"/>
  <c r="G10" i="4"/>
  <c r="H10" i="4"/>
  <c r="J10" i="4"/>
  <c r="G11" i="4"/>
  <c r="H11" i="4"/>
  <c r="I11" i="4"/>
  <c r="G162" i="4"/>
  <c r="M162" i="4"/>
  <c r="G49" i="4"/>
  <c r="I69" i="4"/>
  <c r="G104" i="4"/>
  <c r="E104" i="4"/>
  <c r="H13" i="4"/>
  <c r="J64" i="4"/>
  <c r="I14" i="4"/>
  <c r="H147" i="4"/>
  <c r="M147" i="4"/>
  <c r="I18" i="4"/>
  <c r="G100" i="4"/>
  <c r="N1" i="4"/>
  <c r="G34" i="4"/>
  <c r="J165" i="4"/>
  <c r="M165" i="4"/>
  <c r="E100" i="4"/>
  <c r="F100" i="4"/>
  <c r="D100" i="4"/>
  <c r="C100" i="4"/>
  <c r="C97" i="4"/>
  <c r="D97" i="4"/>
  <c r="E97" i="4"/>
  <c r="F97" i="4"/>
  <c r="I79" i="4"/>
  <c r="G106" i="4"/>
  <c r="J19" i="4"/>
  <c r="G187" i="4"/>
  <c r="M166" i="4"/>
  <c r="M169" i="4"/>
  <c r="M151" i="4"/>
  <c r="M167" i="4"/>
  <c r="H35" i="4"/>
  <c r="G98" i="4"/>
  <c r="G16" i="4"/>
  <c r="M136" i="4"/>
  <c r="I140" i="4"/>
  <c r="M140" i="4"/>
  <c r="M145" i="4"/>
  <c r="M161" i="4"/>
  <c r="I59" i="4"/>
  <c r="M146" i="4"/>
  <c r="I152" i="4"/>
  <c r="M152" i="4"/>
  <c r="I148" i="4"/>
  <c r="M148" i="4"/>
  <c r="H143" i="4"/>
  <c r="M143" i="4"/>
  <c r="J133" i="4"/>
  <c r="M133" i="4"/>
  <c r="H131" i="4"/>
  <c r="M131" i="4"/>
  <c r="F106" i="4"/>
  <c r="E106" i="4"/>
  <c r="D106" i="4"/>
  <c r="C106" i="4"/>
  <c r="G95" i="4"/>
  <c r="E98" i="4"/>
  <c r="F98" i="4"/>
  <c r="D98" i="4"/>
  <c r="C98" i="4"/>
  <c r="D95" i="4"/>
  <c r="E95" i="4"/>
  <c r="C95" i="4"/>
  <c r="F95" i="4"/>
  <c r="G8" i="4"/>
  <c r="G186" i="4"/>
  <c r="D187" i="4"/>
  <c r="F187" i="4"/>
  <c r="E187" i="4"/>
  <c r="C187" i="4"/>
  <c r="M164" i="4"/>
  <c r="M149" i="4"/>
  <c r="F186" i="4"/>
  <c r="E186" i="4"/>
  <c r="D186" i="4"/>
  <c r="C186" i="4"/>
  <c r="L7" i="4"/>
  <c r="J29" i="4"/>
  <c r="G96" i="4"/>
  <c r="F96" i="4"/>
  <c r="C96" i="4"/>
  <c r="B176" i="4"/>
  <c r="C176" i="4"/>
  <c r="B86" i="4"/>
  <c r="D86" i="4"/>
  <c r="G73" i="4"/>
  <c r="I75" i="4"/>
  <c r="H74" i="4"/>
  <c r="J76" i="4"/>
  <c r="I55" i="4"/>
  <c r="G53" i="4"/>
  <c r="G102" i="4"/>
  <c r="E96" i="4"/>
  <c r="D96" i="4"/>
  <c r="G188" i="4"/>
  <c r="G105" i="4"/>
  <c r="D102" i="4"/>
  <c r="E102" i="4"/>
  <c r="F102" i="4"/>
  <c r="C102" i="4"/>
  <c r="E188" i="4"/>
  <c r="F188" i="4"/>
  <c r="C188" i="4"/>
  <c r="D188" i="4"/>
  <c r="D105" i="4"/>
  <c r="C105" i="4"/>
  <c r="F105" i="4"/>
  <c r="E105" i="4"/>
  <c r="L3" i="4"/>
  <c r="H60" i="4"/>
  <c r="G103" i="4"/>
  <c r="C104" i="4"/>
  <c r="D104" i="4"/>
  <c r="F104" i="4"/>
  <c r="G189" i="4"/>
  <c r="F189" i="4"/>
  <c r="D190" i="4"/>
  <c r="F190" i="4"/>
  <c r="C190" i="4"/>
  <c r="E190" i="4"/>
  <c r="C191" i="4"/>
  <c r="E191" i="4"/>
  <c r="F191" i="4"/>
  <c r="D191" i="4"/>
  <c r="G183" i="4"/>
  <c r="G134" i="4"/>
  <c r="M134" i="4"/>
  <c r="F183" i="4"/>
  <c r="C183" i="4"/>
  <c r="D183" i="4"/>
  <c r="E183" i="4"/>
  <c r="I51" i="4"/>
  <c r="G101" i="4"/>
  <c r="F101" i="4"/>
  <c r="D101" i="4"/>
  <c r="C86" i="4"/>
  <c r="G12" i="4"/>
  <c r="G94" i="4"/>
  <c r="L5" i="4"/>
  <c r="L4" i="4"/>
  <c r="J11" i="4"/>
  <c r="G93" i="4"/>
  <c r="B89" i="4"/>
  <c r="B88" i="4"/>
  <c r="C88" i="4"/>
  <c r="G38" i="4"/>
  <c r="B87" i="4"/>
  <c r="H39" i="4"/>
  <c r="G99" i="4"/>
  <c r="C103" i="4"/>
  <c r="D103" i="4"/>
  <c r="E103" i="4"/>
  <c r="C189" i="4"/>
  <c r="D189" i="4"/>
  <c r="E189" i="4"/>
  <c r="F103" i="4"/>
  <c r="E101" i="4"/>
  <c r="C101" i="4"/>
  <c r="C94" i="4"/>
  <c r="D94" i="4"/>
  <c r="E94" i="4"/>
  <c r="F94" i="4"/>
  <c r="D93" i="4"/>
  <c r="E93" i="4"/>
  <c r="C93" i="4"/>
  <c r="F93" i="4"/>
  <c r="D89" i="4"/>
  <c r="C89" i="4"/>
  <c r="D88" i="4"/>
  <c r="D99" i="4"/>
  <c r="F99" i="4"/>
  <c r="E99" i="4"/>
  <c r="C99" i="4"/>
  <c r="C87" i="4"/>
  <c r="D87" i="4"/>
  <c r="L6" i="4"/>
  <c r="B90" i="4"/>
  <c r="D90" i="4"/>
  <c r="L1" i="4"/>
  <c r="G182" i="4"/>
  <c r="G130" i="4"/>
  <c r="M130" i="4"/>
  <c r="D176" i="4"/>
  <c r="I144" i="4"/>
  <c r="M144" i="4"/>
  <c r="G185" i="4"/>
  <c r="B177" i="4"/>
  <c r="B174" i="4"/>
  <c r="D175" i="4"/>
  <c r="C175" i="4"/>
  <c r="G184" i="4"/>
  <c r="H139" i="4"/>
  <c r="M139" i="4"/>
  <c r="J141" i="4"/>
  <c r="M141" i="4"/>
  <c r="D182" i="4"/>
  <c r="F182" i="4"/>
  <c r="E182" i="4"/>
  <c r="C182" i="4"/>
  <c r="D185" i="4"/>
  <c r="E185" i="4"/>
  <c r="F185" i="4"/>
  <c r="C185" i="4"/>
  <c r="C177" i="4"/>
  <c r="D177" i="4"/>
  <c r="C174" i="4"/>
  <c r="D174" i="4"/>
  <c r="F184" i="4"/>
  <c r="C184" i="4"/>
  <c r="E184" i="4"/>
  <c r="D184" i="4"/>
</calcChain>
</file>

<file path=xl/sharedStrings.xml><?xml version="1.0" encoding="utf-8"?>
<sst xmlns="http://schemas.openxmlformats.org/spreadsheetml/2006/main" count="549" uniqueCount="514">
  <si>
    <t>Einteilung</t>
  </si>
  <si>
    <t>ruhig, phlegmatisch</t>
  </si>
  <si>
    <t>0 - 9 % Kunstwiese</t>
  </si>
  <si>
    <t>Bergzonen 2 - 4 oder regelmässige Alpung der Kühe</t>
  </si>
  <si>
    <t>Ackerbauzone (Talgebiet)</t>
  </si>
  <si>
    <t>grobknochig</t>
  </si>
  <si>
    <t>feingliedrig</t>
  </si>
  <si>
    <t>Parameter</t>
  </si>
  <si>
    <t>Warmbelüftung</t>
  </si>
  <si>
    <t>Bodentrocknung</t>
  </si>
  <si>
    <t>sinneswach, sensibel, temperamentvoll</t>
  </si>
  <si>
    <t>Leistungsgruppen KF</t>
  </si>
  <si>
    <t>Leistungsgruppen Grundfutter + KF</t>
  </si>
  <si>
    <t>&lt; 25 Monate</t>
  </si>
  <si>
    <t>Übergangszone, Bergzone 1</t>
  </si>
  <si>
    <t>Voralpine Hügelzone</t>
  </si>
  <si>
    <t>Anzahl Nutzungen der</t>
  </si>
  <si>
    <t>1 bis 2</t>
  </si>
  <si>
    <t>2 bis 3</t>
  </si>
  <si>
    <t>4 bis 5</t>
  </si>
  <si>
    <t>5 bis 6</t>
  </si>
  <si>
    <t>10 - 39 % Kunstwiese</t>
  </si>
  <si>
    <t>40 - 79 % Kunstwiese</t>
  </si>
  <si>
    <t>80 -100 % Kunstwiese</t>
  </si>
  <si>
    <t>KUHTYPEN</t>
  </si>
  <si>
    <r>
      <t xml:space="preserve">Ø </t>
    </r>
    <r>
      <rPr>
        <sz val="10"/>
        <rFont val="Arial"/>
      </rPr>
      <t>Milch / Ø Gewicht</t>
    </r>
  </si>
  <si>
    <t>(Herden - Ø)</t>
  </si>
  <si>
    <t>Messungen durch Projektpersonal</t>
  </si>
  <si>
    <t>und Projektpersonal)</t>
  </si>
  <si>
    <t>(Beurteilung durch Stallpersonal</t>
  </si>
  <si>
    <t>Heubelüftung + Bodentrocknung</t>
  </si>
  <si>
    <t>Alles Heu wird belüftet</t>
  </si>
  <si>
    <t xml:space="preserve">alle Kühe gleich </t>
  </si>
  <si>
    <r>
      <t xml:space="preserve">Katasterzonen </t>
    </r>
    <r>
      <rPr>
        <b/>
        <sz val="10"/>
        <rFont val="Arial"/>
        <family val="2"/>
      </rPr>
      <t>(ZONE)</t>
    </r>
  </si>
  <si>
    <r>
      <t xml:space="preserve">Hauptfutterflächen </t>
    </r>
    <r>
      <rPr>
        <b/>
        <sz val="10"/>
        <rFont val="Arial"/>
        <family val="2"/>
      </rPr>
      <t>(NUTZ)</t>
    </r>
  </si>
  <si>
    <r>
      <t xml:space="preserve">Stall </t>
    </r>
    <r>
      <rPr>
        <b/>
        <sz val="10"/>
        <rFont val="Arial"/>
        <family val="2"/>
      </rPr>
      <t>(STALL)</t>
    </r>
  </si>
  <si>
    <r>
      <t xml:space="preserve">Grünland: </t>
    </r>
    <r>
      <rPr>
        <b/>
        <sz val="10"/>
        <rFont val="Arial"/>
        <family val="2"/>
      </rPr>
      <t>(FUT.FL.)</t>
    </r>
  </si>
  <si>
    <r>
      <t xml:space="preserve">Konservierung Heu </t>
    </r>
    <r>
      <rPr>
        <b/>
        <sz val="10"/>
        <rFont val="Arial"/>
        <family val="2"/>
      </rPr>
      <t>(HEU)</t>
    </r>
  </si>
  <si>
    <r>
      <t xml:space="preserve">Futtervorlage </t>
    </r>
    <r>
      <rPr>
        <b/>
        <sz val="10"/>
        <rFont val="Arial"/>
        <family val="2"/>
      </rPr>
      <t>(FUT.VORL.)</t>
    </r>
  </si>
  <si>
    <r>
      <t xml:space="preserve">Weidesystem </t>
    </r>
    <r>
      <rPr>
        <b/>
        <sz val="10"/>
        <rFont val="Arial"/>
        <family val="2"/>
      </rPr>
      <t>(WEID)</t>
    </r>
  </si>
  <si>
    <t>Betriebsauswertung</t>
  </si>
  <si>
    <t>Summe</t>
  </si>
  <si>
    <t>Prozent-Pt.</t>
  </si>
  <si>
    <t>Flächennutzung</t>
  </si>
  <si>
    <t>Niederschläge</t>
  </si>
  <si>
    <t>Zone</t>
  </si>
  <si>
    <t>Stall</t>
  </si>
  <si>
    <t>Grünland</t>
  </si>
  <si>
    <t>Heukonservierung</t>
  </si>
  <si>
    <t>Silagekonservierung</t>
  </si>
  <si>
    <t>Futtervorlage</t>
  </si>
  <si>
    <t>Arbeitskräfte</t>
  </si>
  <si>
    <t>SUM</t>
  </si>
  <si>
    <t xml:space="preserve"> </t>
  </si>
  <si>
    <t>GRAFIK 2</t>
  </si>
  <si>
    <t>Histogramm</t>
  </si>
  <si>
    <t>PUNKTE</t>
  </si>
  <si>
    <t>PUNkteHERDE</t>
  </si>
  <si>
    <t>MAX</t>
  </si>
  <si>
    <t>mittel, eher ruhig</t>
  </si>
  <si>
    <t>mittel, eher temperamentvoll</t>
  </si>
  <si>
    <r>
      <t xml:space="preserve">Herden - </t>
    </r>
    <r>
      <rPr>
        <sz val="10"/>
        <rFont val="Arial"/>
        <family val="2"/>
      </rPr>
      <t>Ø der laktierenden Tiere</t>
    </r>
  </si>
  <si>
    <t>(&gt; 70 % der Herde)</t>
  </si>
  <si>
    <t>mittel, eher grob</t>
  </si>
  <si>
    <t>mittel, eher fein</t>
  </si>
  <si>
    <t>Nur Galtkühe anders</t>
  </si>
  <si>
    <t>Energie-Raufutter</t>
  </si>
  <si>
    <t>dunkler Stall mit grosszügigen Abmessungen</t>
  </si>
  <si>
    <t>heller Stall mit knappen Abmessungen</t>
  </si>
  <si>
    <t>heller Stall mit großzügigen Abmessungen</t>
  </si>
  <si>
    <t>dunkler Stall mit kleinen Abmessungen</t>
  </si>
  <si>
    <t>heller mit teilweise grosszügigen Abmessungen</t>
  </si>
  <si>
    <t>Körperkondition (BCS)</t>
  </si>
  <si>
    <t>25 - 29 Monate</t>
  </si>
  <si>
    <t>&gt; 34 Monate</t>
  </si>
  <si>
    <t>30 - 34 Monate</t>
  </si>
  <si>
    <t>Grösse</t>
  </si>
  <si>
    <t>&lt; 135 cm Wh</t>
  </si>
  <si>
    <t>Bemuskelung</t>
  </si>
  <si>
    <t>mittlere Bemuskelung, eher stark</t>
  </si>
  <si>
    <t>mittlere Bemuskelung, eher schwach</t>
  </si>
  <si>
    <t>schwache Bemuskelung</t>
  </si>
  <si>
    <t>starke Bemuskelung</t>
  </si>
  <si>
    <t>flex</t>
  </si>
  <si>
    <t>nonflex</t>
  </si>
  <si>
    <t>Erstkalbealter (EKA)</t>
  </si>
  <si>
    <r>
      <t>Temperament</t>
    </r>
    <r>
      <rPr>
        <sz val="10"/>
        <rFont val="Arial"/>
      </rPr>
      <t xml:space="preserve"> (&gt; 70 % der Tiere)</t>
    </r>
    <r>
      <rPr>
        <b/>
        <sz val="10"/>
        <rFont val="Arial"/>
        <family val="2"/>
      </rPr>
      <t xml:space="preserve"> (TEMP</t>
    </r>
    <r>
      <rPr>
        <sz val="10"/>
        <rFont val="Arial"/>
      </rPr>
      <t>)</t>
    </r>
  </si>
  <si>
    <t>Milchleistung: (MILCH)</t>
  </si>
  <si>
    <t>Fundament (BEIN)</t>
  </si>
  <si>
    <t>Gewicht (ausgewachsen) (KG)</t>
  </si>
  <si>
    <t>&gt; 70 % der Herde</t>
  </si>
  <si>
    <t>Keine Energie-Grundfutterzugabe</t>
  </si>
  <si>
    <t>Standweide 4/4 (Vollweide)</t>
  </si>
  <si>
    <t>Standweide 1/4 (Hauptfütterung im Stall)</t>
  </si>
  <si>
    <t>Umtriebsweide 4/4 (Vollweide)</t>
  </si>
  <si>
    <t>Umtriebsweide 1/4 (Hauptfütterung im Stall)</t>
  </si>
  <si>
    <t>Protionenweide 1/2 - 1/4 (Hauptfütterung im Stall)</t>
  </si>
  <si>
    <t>Standweide 1/2 bis 3/4 (1/4 bis 1/2 Fütterung im Stall)</t>
  </si>
  <si>
    <t>Umtriebsweide 1/2 bis 3/4 (1/4 bis1/2 Fütterung im Stall)</t>
  </si>
  <si>
    <t>Weidesystem Sommer</t>
  </si>
  <si>
    <t>Portionenweide 3/4 - 4/4 (Vollweide o. wenig Stallfütterung)</t>
  </si>
  <si>
    <t>&lt; 5000 kg / Jahr</t>
  </si>
  <si>
    <t>Frühling u. Herbst</t>
  </si>
  <si>
    <t>Sommer</t>
  </si>
  <si>
    <t>Ø Jahresmichleistung</t>
  </si>
  <si>
    <t>ganzjährige Energie-Grundfutterzugabe</t>
  </si>
  <si>
    <t>(z.B. Mais, Maissilage, Futterrüben,</t>
  </si>
  <si>
    <t>kein Kraftfutter-Einsatz</t>
  </si>
  <si>
    <t>Zum Ausgleich der Ration (Startphase / Einzeltiere) &lt; 150 kg / Jahr</t>
  </si>
  <si>
    <t>Zum Ausgleich der Ration (ganze Laktation) &lt; 300 kg / Jahr</t>
  </si>
  <si>
    <t>Kraftfutter-Einsatz: &gt;300 kg / Jahr</t>
  </si>
  <si>
    <t xml:space="preserve">kg Kraftfutter / Jahr gilt im Schnitt pro Tier </t>
  </si>
  <si>
    <t>10. Kraftfutter-Einsatz</t>
  </si>
  <si>
    <r>
      <t xml:space="preserve">(AK / 25 GVE) </t>
    </r>
    <r>
      <rPr>
        <sz val="10"/>
        <rFont val="Arial"/>
        <family val="2"/>
      </rPr>
      <t>(gilt für alle Arbeiten</t>
    </r>
  </si>
  <si>
    <t>rund ums Milchvieh)</t>
  </si>
  <si>
    <t>3. Jahresniederschlagsmenge</t>
  </si>
  <si>
    <t>&lt; 0.7 Arbeitskräfte oder häufiger  Personalwechsel</t>
  </si>
  <si>
    <t xml:space="preserve">0.7 - 1 Arbeitskräfte </t>
  </si>
  <si>
    <t>0.7 - 1 Arbeitskräfte und grosses Interesse an Kühen</t>
  </si>
  <si>
    <t>1.1 - 1.5 Arbeitskräfte</t>
  </si>
  <si>
    <t>1.1 - 1.5 Arbeitskräfte und grosses Interesse an Kühen</t>
  </si>
  <si>
    <t xml:space="preserve">1.6 - 2 Arbeitskräfte </t>
  </si>
  <si>
    <t>Milchviehanteil an RGVE: 70 - 79%</t>
  </si>
  <si>
    <t xml:space="preserve">13. Anteil Milchvieh an </t>
  </si>
  <si>
    <t>raufutterverzehrender GVE</t>
  </si>
  <si>
    <t xml:space="preserve">% Futterzukauf für das Milchvieh / Jahr </t>
  </si>
  <si>
    <t xml:space="preserve"> ab 5 % der Milchviehration, aufs Jahr gerechnet</t>
  </si>
  <si>
    <t>ab 15% der Milchviehation</t>
  </si>
  <si>
    <t xml:space="preserve">ab 20% der Milchviehration </t>
  </si>
  <si>
    <t xml:space="preserve"> ab 10% der Milchviehation</t>
  </si>
  <si>
    <t xml:space="preserve">ab 30% der Milchviehration </t>
  </si>
  <si>
    <t>ab 40% der Milchviehration</t>
  </si>
  <si>
    <t>ab 50% der Milchviehration</t>
  </si>
  <si>
    <t>1800 - 2100 mm</t>
  </si>
  <si>
    <t>1400 - 1790 mm</t>
  </si>
  <si>
    <t>1000 - 1390 mm</t>
  </si>
  <si>
    <t>700 - 990 mm</t>
  </si>
  <si>
    <r>
      <t xml:space="preserve">&lt; 700 mm mit Bewässerung von </t>
    </r>
    <r>
      <rPr>
        <sz val="10"/>
        <rFont val="Arial"/>
      </rPr>
      <t>≤</t>
    </r>
    <r>
      <rPr>
        <sz val="10"/>
        <rFont val="Arial"/>
        <family val="2"/>
      </rPr>
      <t xml:space="preserve"> 1/3 der Futterflächen</t>
    </r>
  </si>
  <si>
    <t>&lt; 700 mm mit Bewässerung von &gt; 1/3 der Futterflächen</t>
  </si>
  <si>
    <t>&lt; 700 mm mit Bewässerung aller Futterflächen</t>
  </si>
  <si>
    <t>Standweide 4/4 (Vollweide) oder Alpweide</t>
  </si>
  <si>
    <t>Milchviehanteil an RGVE: &gt;80%</t>
  </si>
  <si>
    <t>Milchviehanteil an RGVE: 60 - 69%</t>
  </si>
  <si>
    <t>Milchviehanteil an RGVE: &lt;60%</t>
  </si>
  <si>
    <t>14. Arbeitszeit für die Milchkühe</t>
  </si>
  <si>
    <t>135 - 139 cm Wh</t>
  </si>
  <si>
    <t>140 - 144 cm Wh</t>
  </si>
  <si>
    <t>144 cm Wh und mehr</t>
  </si>
  <si>
    <t>≤ 500</t>
  </si>
  <si>
    <t>500 - 600</t>
  </si>
  <si>
    <t>610 - 700</t>
  </si>
  <si>
    <t>&gt; 700</t>
  </si>
  <si>
    <t>&lt; 8.5</t>
  </si>
  <si>
    <t>8.5 - 9.5</t>
  </si>
  <si>
    <t>9.6 - 10.5</t>
  </si>
  <si>
    <t>&gt; 10.5</t>
  </si>
  <si>
    <t>5000 - 6000 kg / Jahr</t>
  </si>
  <si>
    <t>6100 - 7000 kg / Jahr</t>
  </si>
  <si>
    <t>&gt; 7000 kg / Jahr</t>
  </si>
  <si>
    <t xml:space="preserve">viel (ø-BCS &gt; 3.0) </t>
  </si>
  <si>
    <t>mittel, im oberen Bereich (ø-BCS: 3.0)</t>
  </si>
  <si>
    <t>mittel, im unteren Bereich (ø-BCS: 2.75 )</t>
  </si>
  <si>
    <t xml:space="preserve">wenig (ø-BCS ≤ 2.5) </t>
  </si>
  <si>
    <t>Weide Frühling / Herbst</t>
  </si>
  <si>
    <t>Kraftfuttereinsatz</t>
  </si>
  <si>
    <t>16 - 19 kg</t>
  </si>
  <si>
    <t>&lt; 16 kg</t>
  </si>
  <si>
    <t>20 - 23 kg</t>
  </si>
  <si>
    <t>&gt; 23 kg</t>
  </si>
  <si>
    <t>Ø Tagesmilchleistung / Kuh</t>
  </si>
  <si>
    <t>Ø Anz.Laktationstage</t>
  </si>
  <si>
    <t xml:space="preserve">Ø kg Jahresmilch (absolut) / </t>
  </si>
  <si>
    <t>(im letzten Jahr)</t>
  </si>
  <si>
    <t>(Standardlaktation)</t>
  </si>
  <si>
    <t>in l pro kg LG</t>
  </si>
  <si>
    <t>Energie-Grundfutterzugabe im Winter</t>
  </si>
  <si>
    <t xml:space="preserve">Grassilage oder anderes eiweissreiches Grundfutter </t>
  </si>
  <si>
    <r>
      <t>Weidesystem</t>
    </r>
    <r>
      <rPr>
        <sz val="10"/>
        <rFont val="Arial"/>
        <family val="2"/>
      </rPr>
      <t xml:space="preserve"> </t>
    </r>
    <r>
      <rPr>
        <b/>
        <sz val="10"/>
        <rFont val="Arial"/>
        <family val="2"/>
      </rPr>
      <t>(WEID)</t>
    </r>
  </si>
  <si>
    <t xml:space="preserve">               grosszügiger wegen Futterzukauf </t>
  </si>
  <si>
    <t>7. Eiweissgrundfutter für Kühe (Winter)</t>
  </si>
  <si>
    <t xml:space="preserve">≤10 % eiweissreiches Grundfutter in der Winterration  </t>
  </si>
  <si>
    <t>&gt; 10 % eiweissreiches Grundfutter mittlere Qualität</t>
  </si>
  <si>
    <t>z.B. Trockengraswürfel, Luzerne, Emd</t>
  </si>
  <si>
    <t>8. Energie-Grundfutter für Kühe</t>
  </si>
  <si>
    <t>Energie-Grundfutterzugabe nur zeitweise / wenig</t>
  </si>
  <si>
    <t>Zuckerrübernschnitzel, etc.). "Zeitweise": v.a.</t>
  </si>
  <si>
    <t>wenn Weide/Gras sehr proteinreich ist</t>
  </si>
  <si>
    <t>&gt;10 - 40 % eiweissreiches Grundfutter hohe Qualität</t>
  </si>
  <si>
    <t>&gt;40 % eiweissreiches Grundfutter hohe Qualität</t>
  </si>
  <si>
    <t>&gt;50 - 60% strukturarmes Futter in der Ration</t>
  </si>
  <si>
    <t>&gt;60 -70 % strukturarmes Futter in der Ration</t>
  </si>
  <si>
    <t>&gt;70 % strukturarmes Futter in der Ration</t>
  </si>
  <si>
    <r>
      <t>Hohe Qualität heisst:</t>
    </r>
    <r>
      <rPr>
        <sz val="8"/>
        <rFont val="Arial"/>
        <family val="2"/>
      </rPr>
      <t xml:space="preserve"> gute Gehalte, kein Schimmel,</t>
    </r>
  </si>
  <si>
    <t>gute Struktur</t>
  </si>
  <si>
    <r>
      <t>strukturarm heisst:</t>
    </r>
    <r>
      <rPr>
        <sz val="8"/>
        <rFont val="Arial"/>
        <family val="2"/>
      </rPr>
      <t xml:space="preserve"> weich und / oder kurze Stücke (&lt;4cm)</t>
    </r>
  </si>
  <si>
    <t>&gt;75%</t>
  </si>
  <si>
    <t>&lt;12.5</t>
  </si>
  <si>
    <t>&lt;1.6</t>
  </si>
  <si>
    <t xml:space="preserve">Impressum
</t>
  </si>
  <si>
    <t>Robust, flexibel</t>
  </si>
  <si>
    <t>Anspruchsvoll</t>
  </si>
  <si>
    <t>Eher flexibel</t>
  </si>
  <si>
    <t>Eher anspruchsvoll</t>
  </si>
  <si>
    <t>Eingeschränkt</t>
  </si>
  <si>
    <t>Eher eingeschränkt</t>
  </si>
  <si>
    <t>Eher grosszügig</t>
  </si>
  <si>
    <t>Grosszügig</t>
  </si>
  <si>
    <t>Anteil GVE Kühe an RGVE gesamt</t>
  </si>
  <si>
    <t>&gt;3.5</t>
  </si>
  <si>
    <t>Tierbesatz (Anteil Kühe an RGVE)</t>
  </si>
  <si>
    <t>Wert K (Kuhtyp)</t>
  </si>
  <si>
    <t>Wert B (Betriebstyp)</t>
  </si>
  <si>
    <t>Wert S (Standort)</t>
  </si>
  <si>
    <t>Differenz zwischen B und K</t>
  </si>
  <si>
    <t>Differenz zwischen S und K</t>
  </si>
  <si>
    <t>Match B-K ist gut</t>
  </si>
  <si>
    <t>B deutlich grösser als K</t>
  </si>
  <si>
    <t>B deutlich kleiner als K</t>
  </si>
  <si>
    <t>Match S-K ist gut</t>
  </si>
  <si>
    <t>S deutlich grösser als K</t>
  </si>
  <si>
    <t>S deutlich kleiner als K</t>
  </si>
  <si>
    <t>über 2100</t>
  </si>
  <si>
    <t>&lt; 700 mm keine Bewässerung der Futterflächen</t>
  </si>
  <si>
    <t>Formulaire d’évaluation pour une sélection de vaches laitières conformes aux conditions locales</t>
  </si>
  <si>
    <t>Ce questionnaire et son évaluation ont pour but de déterminer si vos vaches laitières, avec leurs besoins et leur niveau de rendement, sont bien adaptées à votre exploitation et au site. Pour ce faire, le «type de vache» est comparé avec le «type d’exploitation» et le potentiel du site. Les résultats permettent d’harmoniser l’environnement de l’exploitation et les besoins des vaches et, si nécessaire, d’adapter le but d’élevage.</t>
  </si>
  <si>
    <t>1. Remplir le questionnaire («Questionnaire»)</t>
  </si>
  <si>
    <r>
      <t xml:space="preserve">Les champs dans lesquels il faut saisir des informations sont colorés en </t>
    </r>
    <r>
      <rPr>
        <b/>
        <sz val="11"/>
        <rFont val="Gill Sans MT"/>
        <family val="2"/>
      </rPr>
      <t>bleu clair</t>
    </r>
    <r>
      <rPr>
        <sz val="11"/>
        <rFont val="Gill Sans MT"/>
        <family val="2"/>
      </rPr>
      <t xml:space="preserve">. À partir de la ligne 10 (Fourrages achetés), </t>
    </r>
    <r>
      <rPr>
        <b/>
        <sz val="11"/>
        <rFont val="Gill Sans MT"/>
        <family val="2"/>
      </rPr>
      <t>une seule réponse</t>
    </r>
    <r>
      <rPr>
        <sz val="11"/>
        <rFont val="Gill Sans MT"/>
        <family val="2"/>
      </rPr>
      <t xml:space="preserve"> doit être cochée </t>
    </r>
    <r>
      <rPr>
        <b/>
        <sz val="11"/>
        <rFont val="Gill Sans MT"/>
        <family val="2"/>
      </rPr>
      <t>par question</t>
    </r>
    <r>
      <rPr>
        <sz val="11"/>
        <rFont val="Gill Sans MT"/>
        <family val="2"/>
      </rPr>
      <t xml:space="preserve">. Pour ce faire, saisissez un </t>
    </r>
    <r>
      <rPr>
        <b/>
        <sz val="11"/>
        <rFont val="Gill Sans MT"/>
        <family val="2"/>
      </rPr>
      <t>x</t>
    </r>
    <r>
      <rPr>
        <sz val="11"/>
        <rFont val="Gill Sans MT"/>
        <family val="2"/>
      </rPr>
      <t xml:space="preserve"> dans la case à côté de la réponse qui vous semble la plus appropriée et validez en appuyant sur la touche Entrée ( </t>
    </r>
    <r>
      <rPr>
        <b/>
        <sz val="11"/>
        <rFont val="Symbol"/>
        <family val="1"/>
        <charset val="2"/>
      </rPr>
      <t xml:space="preserve">¿ </t>
    </r>
    <r>
      <rPr>
        <sz val="11"/>
        <rFont val="Gill Sans MT"/>
        <family val="2"/>
      </rPr>
      <t>).</t>
    </r>
  </si>
  <si>
    <r>
      <t xml:space="preserve">À gauche, vous trouverez le plus souvent de </t>
    </r>
    <r>
      <rPr>
        <b/>
        <sz val="11"/>
        <rFont val="Gill Sans MT"/>
        <family val="2"/>
      </rPr>
      <t>brèves remarques concernant les questions</t>
    </r>
    <r>
      <rPr>
        <sz val="11"/>
        <rFont val="Gill Sans MT"/>
        <family val="2"/>
      </rPr>
      <t>. Veuillez en tenir compte.</t>
    </r>
  </si>
  <si>
    <t>2. Évaluation des résultats («Évaluation»)</t>
  </si>
  <si>
    <r>
      <t xml:space="preserve">Les résultats sont affichés sur deux pages. La </t>
    </r>
    <r>
      <rPr>
        <b/>
        <sz val="11"/>
        <rFont val="Gill Sans MT"/>
        <family val="2"/>
      </rPr>
      <t>page 1 (page de gauche)</t>
    </r>
    <r>
      <rPr>
        <sz val="11"/>
        <rFont val="Gill Sans MT"/>
        <family val="2"/>
      </rPr>
      <t xml:space="preserve"> présente en haut les données générales concernant l’exploitation ainsi que quelques chiffres clés relatifs à la santé du troupeau.</t>
    </r>
  </si>
  <si>
    <r>
      <t xml:space="preserve">En dessous figurent 3 valeurs: </t>
    </r>
    <r>
      <rPr>
        <b/>
        <sz val="11"/>
        <rFont val="Gill Sans MT"/>
        <family val="2"/>
      </rPr>
      <t>V</t>
    </r>
    <r>
      <rPr>
        <sz val="11"/>
        <rFont val="Gill Sans MT"/>
        <family val="2"/>
      </rPr>
      <t xml:space="preserve"> (type de vache), </t>
    </r>
    <r>
      <rPr>
        <b/>
        <sz val="11"/>
        <rFont val="Gill Sans MT"/>
        <family val="2"/>
      </rPr>
      <t>E</t>
    </r>
    <r>
      <rPr>
        <sz val="11"/>
        <rFont val="Gill Sans MT"/>
        <family val="2"/>
      </rPr>
      <t xml:space="preserve"> (exploitation) et </t>
    </r>
    <r>
      <rPr>
        <b/>
        <sz val="11"/>
        <rFont val="Gill Sans MT"/>
        <family val="2"/>
      </rPr>
      <t>S</t>
    </r>
    <r>
      <rPr>
        <sz val="11"/>
        <rFont val="Gill Sans MT"/>
        <family val="2"/>
      </rPr>
      <t xml:space="preserve"> (site). Les scores ne peuvent constituer à eux seuls une évaluation. Il est bien plus important que les valeurs E et S (exploitation et site) soient aussi proches que possible de la valeur V (type de vache).</t>
    </r>
  </si>
  <si>
    <t>En d’autres termes, plus l’écart est faible, plus l’exploitation, le site et le type de vache sont en adéquation. La différence entre les valeurs E et V ne doit pas dépasser 5 points, tout comme la différence entre S et V. On peut alors considérer que l’exploitation et le site satisfont les besoins des vaches.</t>
  </si>
  <si>
    <r>
      <t>Plus bas, les résultats pour votre exploitation sont expliqués en détail. L’</t>
    </r>
    <r>
      <rPr>
        <b/>
        <sz val="11"/>
        <rFont val="Gill Sans MT"/>
        <family val="2"/>
      </rPr>
      <t xml:space="preserve">évaluation E–V </t>
    </r>
    <r>
      <rPr>
        <sz val="11"/>
        <rFont val="Gill Sans MT"/>
        <family val="2"/>
      </rPr>
      <t>traduit l’adéquation entre l’exploitation et le type de vache, l’</t>
    </r>
    <r>
      <rPr>
        <b/>
        <sz val="11"/>
        <rFont val="Gill Sans MT"/>
        <family val="2"/>
      </rPr>
      <t>évaluation S–V</t>
    </r>
    <r>
      <rPr>
        <sz val="11"/>
        <rFont val="Gill Sans MT"/>
        <family val="2"/>
      </rPr>
      <t xml:space="preserve"> l’adéquation entre le site et le type de vache.</t>
    </r>
  </si>
  <si>
    <r>
      <t>La</t>
    </r>
    <r>
      <rPr>
        <b/>
        <sz val="11"/>
        <rFont val="Gill Sans MT"/>
        <family val="2"/>
      </rPr>
      <t xml:space="preserve"> page 2 (page de droite) </t>
    </r>
    <r>
      <rPr>
        <sz val="11"/>
        <rFont val="Gill Sans MT"/>
        <family val="2"/>
      </rPr>
      <t>présente les résultats individuels relatifs à l’exploitation et aux vaches sous forme de graphiques. Au total, 14 caractéristiques de l’exploitation sont représentées sous forme de barres. Plus une barre s’étend vers la droite (couleur plus foncée), plus l’offre de l’exploitation est généreuse pour cette caractéristique. L’exploitation offre donc, pour cette caractéristique, des conditions adaptées à des types de vaches exigeants.</t>
    </r>
  </si>
  <si>
    <t>Quant au type de vache, 10 caractéristiques au total sont représentées sous forme de barres. Plus une barre s’étend vers la droite (couleur plus foncée), plus les vaches sont exigeantes par rapport à cette caractéristique. Elles sont donc plus exigeantes envers l’exploitation et le site.</t>
  </si>
  <si>
    <t>Les caractéristiques relatives à l’exploitation et au type de vache sont classées en fonction de la facilité avec laquelle elles peuvent être modifiées. Elles s’étendent de «difficilement voire pas du tout modifiable» (p. ex. le nombre maximal d’utilisations du pâturage par an) à «relativement facile à modifier» (p. ex. l’âge au premier vêlage). La barre située à gauche des diagrammes fournit des informations à ce sujet.</t>
  </si>
  <si>
    <t>Informations sur l’exploitation</t>
  </si>
  <si>
    <t>Nom</t>
  </si>
  <si>
    <t>Date</t>
  </si>
  <si>
    <r>
      <t xml:space="preserve">Surface agricole utile (ha), </t>
    </r>
    <r>
      <rPr>
        <sz val="10"/>
        <rFont val="Gill Sans MT"/>
        <family val="2"/>
      </rPr>
      <t>sans cultures spéciales</t>
    </r>
  </si>
  <si>
    <r>
      <t xml:space="preserve">Nombre de </t>
    </r>
    <r>
      <rPr>
        <b/>
        <sz val="10"/>
        <rFont val="Gill Sans MT"/>
        <family val="2"/>
      </rPr>
      <t>vaches laitières (UGB)</t>
    </r>
    <r>
      <rPr>
        <sz val="10"/>
        <rFont val="Gill Sans MT"/>
        <family val="2"/>
      </rPr>
      <t>, sans génisses</t>
    </r>
  </si>
  <si>
    <t>Où part le lait?</t>
  </si>
  <si>
    <t>Quels buts d’élevage avez-vous définis pour vos vaches?</t>
  </si>
  <si>
    <t>Vous engagez-vous au sein d’une fédération d’élevage?</t>
  </si>
  <si>
    <t>Fourrages achetés</t>
  </si>
  <si>
    <t>Moins de 5 % (MS) de la ration annuelle des vaches laitières sont achetés.</t>
  </si>
  <si>
    <t>Achat de fourrages destinés aux vaches laitières en % de la ration (MS), calculé sur l’année</t>
  </si>
  <si>
    <t>5 à 9 % (MS) de la ration annuelle des vaches laitières sont achetés</t>
  </si>
  <si>
    <t>10 à 14 % (MS) de la ration annuelle des vaches laitières sont achetés</t>
  </si>
  <si>
    <t>15 à 19 % (MS) de la ration annuelle des vaches laitières sont achetés</t>
  </si>
  <si>
    <t>Additionnez les achats d’aliments concentrés et de fourrages grossiers!</t>
  </si>
  <si>
    <t>20 à 29 % (MS) de la ration annuelle des vaches laitières sont achetés</t>
  </si>
  <si>
    <t>30 à 39 % (MS) de la ration annuelle des vaches laitières sont achetés</t>
  </si>
  <si>
    <t>40 à 49 % (MS) de la ration annuelle des vaches laitières sont achetés</t>
  </si>
  <si>
    <t>Au moins 50 % (MS) de la ration annuelle des vaches laitières sont achetés</t>
  </si>
  <si>
    <t>Période de pâture / altitude</t>
  </si>
  <si>
    <t>Moins de 140 jours par an / CH: zones de montagne 2 à 4</t>
  </si>
  <si>
    <t>Suisse: zone de production agricole</t>
  </si>
  <si>
    <t>140 à 180 jours par an / CH: zone de montagne 1</t>
  </si>
  <si>
    <t>UE: nombre de jours annuel où la pâture est possible en fonction de la végétation</t>
  </si>
  <si>
    <t>Plus de 220 jours par an / CH: zone de plaine</t>
  </si>
  <si>
    <t>181 à 220 jours par an / CH: zone des collines</t>
  </si>
  <si>
    <t>Intensité d’utilisation des prés / pâturages</t>
  </si>
  <si>
    <t>1 à 2</t>
  </si>
  <si>
    <t>Nombre moyen d’utilisations (pâture et/ou fauche) par an (pour les surfaces importantes pour la production fourragère)</t>
  </si>
  <si>
    <t>3 à 4</t>
  </si>
  <si>
    <t>Plus de 4</t>
  </si>
  <si>
    <t>2 à 3</t>
  </si>
  <si>
    <t>Précipitations annuelles</t>
  </si>
  <si>
    <t>Si les précipitations sont toujours réparties de manière très inégale (sécheresse estivale), veuillez cocher la fourchette inférieure.</t>
  </si>
  <si>
    <t>1000 à 1399 mm</t>
  </si>
  <si>
    <t>1400 à 1799 mm</t>
  </si>
  <si>
    <t>700 à 999 mm</t>
  </si>
  <si>
    <t>1800 à 2100 mm</t>
  </si>
  <si>
    <t>Plus de 2100 mm</t>
  </si>
  <si>
    <t>Moins de 700 mm, toutes les surfaces fourragères irriguées</t>
  </si>
  <si>
    <t>Moins de 700 mm, plus d’un tiers des surfaces fourragères irriguées</t>
  </si>
  <si>
    <t>Moins de 700 mm, jusqu’à un tiers des surfaces fourragères irriguées</t>
  </si>
  <si>
    <t>Moins de 700 mm, aucune irrigation des surfaces fourragères</t>
  </si>
  <si>
    <t>Étable</t>
  </si>
  <si>
    <t>Étable sombre aux dimensions restreintes</t>
  </si>
  <si>
    <t>Étable sombre aux dimensions généreuses</t>
  </si>
  <si>
    <t>Étable lumineuse et aérée aux dimensions restreintes</t>
  </si>
  <si>
    <r>
      <rPr>
        <i/>
        <sz val="10"/>
        <rFont val="Gill Sans MT"/>
        <family val="2"/>
      </rPr>
      <t>Restreint</t>
    </r>
    <r>
      <rPr>
        <sz val="10"/>
        <rFont val="Gill Sans MT"/>
        <family val="2"/>
      </rPr>
      <t xml:space="preserve"> = exigences minimales remplies</t>
    </r>
  </si>
  <si>
    <r>
      <t xml:space="preserve">Généreux = </t>
    </r>
    <r>
      <rPr>
        <sz val="10"/>
        <rFont val="Gill Sans MT"/>
        <family val="2"/>
      </rPr>
      <t>supérieur au minimum dans plus de 2 zones</t>
    </r>
  </si>
  <si>
    <r>
      <rPr>
        <i/>
        <sz val="10"/>
        <rFont val="Gill Sans MT"/>
        <family val="2"/>
      </rPr>
      <t xml:space="preserve">Partiellement généreux </t>
    </r>
    <r>
      <rPr>
        <sz val="10"/>
        <rFont val="Gill Sans MT"/>
        <family val="2"/>
      </rPr>
      <t>= supérieur au minimum dans 1 à 2 zones de l’étable</t>
    </r>
  </si>
  <si>
    <t>Étable lumineuse et aérée aux dimensions généreuses</t>
  </si>
  <si>
    <t>Étable lumineuse et aérée aux dimensions partiellement généreuses</t>
  </si>
  <si>
    <t>Mélange trèfle-graminées (cultures fourragères) / prairies temporaires</t>
  </si>
  <si>
    <t>0 à 9 % de la surface fourragère totale (destinée aux vaches laitières)</t>
  </si>
  <si>
    <t>Proportion du mélange trèfle-graminées (cultures fourragères) / des prairies temporaires sur la surface fourragère totale destinée aux vaches laitières</t>
  </si>
  <si>
    <t>10 à 39 % de la surface fourragère</t>
  </si>
  <si>
    <t>40 à 79 % de la surface fourragère</t>
  </si>
  <si>
    <t>80 à 100 % de la surface fourragère</t>
  </si>
  <si>
    <t>Conservation du foin</t>
  </si>
  <si>
    <t>Séchage au sol uniquement</t>
  </si>
  <si>
    <t>Comment le foin destiné aux vaches laitières est-il conservé?</t>
  </si>
  <si>
    <t>Séchage au sol + ventilation du foin</t>
  </si>
  <si>
    <t>Tout le foin est ventilé à chaud</t>
  </si>
  <si>
    <t>Tout le foin est ventilé à froid</t>
  </si>
  <si>
    <t>Fourrages de base riches en protéines durant l’hiver</t>
  </si>
  <si>
    <t>Jusqu’à 10 % (MS) de fourrages de base riches en protéines</t>
  </si>
  <si>
    <t>11 à 40 % (MS) de fourrages de base riches en protéines, pauvres en structure</t>
  </si>
  <si>
    <r>
      <t xml:space="preserve">% (MS) de fourrages de base riches en protéines </t>
    </r>
    <r>
      <rPr>
        <b/>
        <sz val="10"/>
        <rFont val="Gill Sans MT"/>
        <family val="2"/>
      </rPr>
      <t>dans la ration hivernale</t>
    </r>
  </si>
  <si>
    <r>
      <t>Par exemple: herbe ensilée, granulés d’herbe séchée, luzerne ou regain (foin à partir de la 2</t>
    </r>
    <r>
      <rPr>
        <vertAlign val="superscript"/>
        <sz val="10"/>
        <rFont val="Gill Sans MT"/>
        <family val="2"/>
      </rPr>
      <t>e</t>
    </r>
    <r>
      <rPr>
        <sz val="10"/>
        <rFont val="Gill Sans MT"/>
        <family val="2"/>
      </rPr>
      <t> fauche)</t>
    </r>
  </si>
  <si>
    <t>Plus de 40 % (MS) de fourrages de base riches en protéines, de haute qualité</t>
  </si>
  <si>
    <t>41 à 60 % (MS) de fourrages de base riches en protéines, pauvres en structure</t>
  </si>
  <si>
    <r>
      <t xml:space="preserve">Haute qualité </t>
    </r>
    <r>
      <rPr>
        <sz val="10"/>
        <rFont val="Gill Sans MT"/>
        <family val="2"/>
      </rPr>
      <t>= teneurs satisfaisantes, bonne structure, pas de moisissure</t>
    </r>
  </si>
  <si>
    <r>
      <t xml:space="preserve">Pauvre en structure </t>
    </r>
    <r>
      <rPr>
        <sz val="10"/>
        <rFont val="Gill Sans MT"/>
        <family val="2"/>
      </rPr>
      <t>= mou et/ou composé de morceaux courts (jusqu’à 4 cm)</t>
    </r>
  </si>
  <si>
    <t>61 à 70 % (MS) de fourrages de base riches en protéines, pauvres en structure</t>
  </si>
  <si>
    <t>Plus de 70 % (MS) de fourrages de base riches en protéines, pauvres en structure</t>
  </si>
  <si>
    <t>11 à 40 % (MS) de fourrages de base riches en protéines, de haute qualité</t>
  </si>
  <si>
    <t>Fourrages de base riches en énergie dans la ration</t>
  </si>
  <si>
    <t>Pas d’apport en fourrages de base riches en énergie</t>
  </si>
  <si>
    <t>Par exemple: maïs à faucher en vert, maïs ensilé, betteraves fourragères ou pulpes de betteraves sucrières</t>
  </si>
  <si>
    <t>Apport en fourrages de base riches en énergie uniquement en hiver</t>
  </si>
  <si>
    <t>Apport en fourrages de base riches en énergie uniquement épisodique / en petite quantité</t>
  </si>
  <si>
    <t>Apport en fourrages de base riches en énergie tout au long de l’année</t>
  </si>
  <si>
    <r>
      <rPr>
        <i/>
        <sz val="10"/>
        <rFont val="Gill Sans MT"/>
        <family val="2"/>
      </rPr>
      <t xml:space="preserve">Épisodique </t>
    </r>
    <r>
      <rPr>
        <sz val="10"/>
        <rFont val="Gill Sans MT"/>
        <family val="2"/>
      </rPr>
      <t>= p. ex. lorsque le pâturage / l’herbe est très riche en protéines</t>
    </r>
  </si>
  <si>
    <t>Distribution du fourrage</t>
  </si>
  <si>
    <t>Toutes les vaches reçoivent le même fourrage.</t>
  </si>
  <si>
    <t>Existe-t-il des groupes d’alimentation en fonction des performances?</t>
  </si>
  <si>
    <t>Seules les vaches taries reçoivent une ration spécifique.</t>
  </si>
  <si>
    <t>Les aliments concentrés sont distribués séparément en fonction du rendement.</t>
  </si>
  <si>
    <t>Les fourrages de base et les aliments concentrés sont distribués de manière échelonnée en fonction du rendement.</t>
  </si>
  <si>
    <t>Aliments concentrés</t>
  </si>
  <si>
    <t>Aucun aliment concentré n’est distribué.</t>
  </si>
  <si>
    <t>Quelle est la quantité moyenne d’aliments concentrés que reçoit une vache laitière par an?</t>
  </si>
  <si>
    <t>Moins de 150 kg d’aliments concentrés par vache et par an</t>
  </si>
  <si>
    <t>150 à 399 kg d’aliments concentrés par vache et par an</t>
  </si>
  <si>
    <t>Au moins 400 kg d’aliments concentrés par vache et par an</t>
  </si>
  <si>
    <t>Système de pâture au printemps et à l’automne</t>
  </si>
  <si>
    <t>Pâturage continu, 4/4 (pâture intégrale)</t>
  </si>
  <si>
    <r>
      <rPr>
        <i/>
        <sz val="10"/>
        <rFont val="Gill Sans MT"/>
        <family val="2"/>
      </rPr>
      <t xml:space="preserve">Pâturage continu </t>
    </r>
    <r>
      <rPr>
        <sz val="10"/>
        <rFont val="Gill Sans MT"/>
        <family val="2"/>
      </rPr>
      <t>= au moins 1 mois sur la même surface</t>
    </r>
  </si>
  <si>
    <t>Pâturage continu, 1/2 à 3/4 (jusqu’à 50 % d’affouragement à l’étable)</t>
  </si>
  <si>
    <t>Pâturage continu, 1/4 (affouragement principal à l’étable)</t>
  </si>
  <si>
    <t>Pâturage tournant, 4/4 (pâture intégrale)</t>
  </si>
  <si>
    <t>Pâturage tournant, 1/2 à 3/4 (jusqu’à 50 % d’affouragement à l’étable)</t>
  </si>
  <si>
    <t>Pâturage tournant, 1/4 (affouragement principal à l’étable)</t>
  </si>
  <si>
    <t>Pâturage rationné, 3/4 à 4/4 (pâture intégrale ou peu de fourrage distribué à l’étable)</t>
  </si>
  <si>
    <t>Pâturage rationné, 1/4 à 1/2 (affouragement principal à l’étable)</t>
  </si>
  <si>
    <t>Système de pâture en été</t>
  </si>
  <si>
    <t>Pâturage continu, 4/4 (pâture intégrale) ou alpage</t>
  </si>
  <si>
    <r>
      <rPr>
        <i/>
        <sz val="10"/>
        <rFont val="Gill Sans MT"/>
        <family val="2"/>
      </rPr>
      <t xml:space="preserve">Pâturage continu = </t>
    </r>
    <r>
      <rPr>
        <sz val="10"/>
        <rFont val="Gill Sans MT"/>
        <family val="2"/>
      </rPr>
      <t>au moins 1 mois sur la même surface</t>
    </r>
  </si>
  <si>
    <t>Proportion des vaches laitières sur les UGB-FG</t>
  </si>
  <si>
    <t>80 % ou plus</t>
  </si>
  <si>
    <t>Calculée automatiquement sur la base des informations fournies aux lignes 5 et 6 (nombre de vaches laitières, nombre d’autres animaux consommant des fourrages grossiers)</t>
  </si>
  <si>
    <t>60 à 69 %</t>
  </si>
  <si>
    <t>70 à 79 %</t>
  </si>
  <si>
    <t>Moins de 60 %</t>
  </si>
  <si>
    <t>Main-d’œuvre et intérêt pour les vaches laitières</t>
  </si>
  <si>
    <t>Moins de 0,7 UMO par 25 UGB (ou changements fréquents de personnel)</t>
  </si>
  <si>
    <t>Combien d’unités de main-d’œuvre (UMO) à temps plein sont disponibles pour 25 UGB (vaches laitières)?</t>
  </si>
  <si>
    <t>0,7 à 1 UMO pour 25 UGB et un grand intérêt pour les vaches</t>
  </si>
  <si>
    <t>0,7 à 1 UMO pour 25 UGB</t>
  </si>
  <si>
    <t>Exemple: 1 personne travaillant environ 25 h/semaine = 0,5 UMO</t>
  </si>
  <si>
    <t>1,1 à 1,5 UMO pour 25 UGB</t>
  </si>
  <si>
    <t>S’applique à tous les travaux liés aux vaches laitières, y compris la conservation des fourrages.</t>
  </si>
  <si>
    <t>1,1 à 1,5 UMO pour 25 UGB et un grand intérêt pour les vaches</t>
  </si>
  <si>
    <t>1,6 UMO ou plus pour 25 UGB</t>
  </si>
  <si>
    <t>Informations sur les vaches</t>
  </si>
  <si>
    <r>
      <t xml:space="preserve">Quelles races (vaches laitières) </t>
    </r>
    <r>
      <rPr>
        <sz val="10"/>
        <rFont val="Gill Sans MT"/>
        <family val="2"/>
      </rPr>
      <t>sont présentes dans l’exploitation?</t>
    </r>
  </si>
  <si>
    <r>
      <t>Nombre de vaches laitières</t>
    </r>
    <r>
      <rPr>
        <i/>
        <sz val="10"/>
        <rFont val="Gill Sans MT"/>
        <family val="2"/>
      </rPr>
      <t xml:space="preserve"> (repris automatiquement de la ligne 5)</t>
    </r>
  </si>
  <si>
    <r>
      <t xml:space="preserve">Durée moyenne d’utilisation </t>
    </r>
    <r>
      <rPr>
        <sz val="10"/>
        <rFont val="Gill Sans MT"/>
        <family val="2"/>
      </rPr>
      <t>(nombre de lactations des vaches laitières jusqu’à leur réforme)</t>
    </r>
  </si>
  <si>
    <r>
      <t>Performance de vie, si connue</t>
    </r>
    <r>
      <rPr>
        <sz val="10"/>
        <rFont val="Gill Sans MT"/>
        <family val="2"/>
      </rPr>
      <t xml:space="preserve"> (quantité moyenne de lait en kg produite par vache pendant toute la durée de vie)</t>
    </r>
  </si>
  <si>
    <r>
      <t xml:space="preserve">Pourcentage d’échantillons individuels contenant moins de 150 000 cellules somatiques, </t>
    </r>
    <r>
      <rPr>
        <sz val="10"/>
        <rFont val="Gill Sans MT"/>
        <family val="2"/>
      </rPr>
      <t>Ø des 12 derniers mois en % du troupeau</t>
    </r>
    <r>
      <rPr>
        <b/>
        <sz val="10"/>
        <rFont val="Gill Sans MT"/>
        <family val="2"/>
      </rPr>
      <t xml:space="preserve"> </t>
    </r>
    <r>
      <rPr>
        <i/>
        <sz val="10"/>
        <color rgb="FFFF0000"/>
        <rFont val="Gill Sans MT"/>
        <family val="2"/>
      </rPr>
      <t>(exemple de calcul -&gt; cliquer sur la case)</t>
    </r>
  </si>
  <si>
    <t>Nombre annuel de traitements antibiotiques du troupeau (vaches laitières)</t>
  </si>
  <si>
    <r>
      <t xml:space="preserve">Index d’insémination: </t>
    </r>
    <r>
      <rPr>
        <sz val="10"/>
        <rFont val="Gill Sans MT"/>
        <family val="2"/>
      </rPr>
      <t>combien d’inséminations sont nécessaires en moyenne pour obtenir une gestation?</t>
    </r>
  </si>
  <si>
    <t>Intervalle vêlage-vêlage (mois)</t>
  </si>
  <si>
    <r>
      <t xml:space="preserve">Vêlages groupés (saisonniers): </t>
    </r>
    <r>
      <rPr>
        <sz val="10"/>
        <rFont val="Gill Sans MT"/>
        <family val="2"/>
      </rPr>
      <t>oui / non</t>
    </r>
  </si>
  <si>
    <r>
      <t xml:space="preserve">Pourcentage de montes naturelles </t>
    </r>
    <r>
      <rPr>
        <sz val="10"/>
        <rFont val="Gill Sans MT"/>
        <family val="2"/>
      </rPr>
      <t>par rapport aux inséminations</t>
    </r>
  </si>
  <si>
    <r>
      <t>Pourcentage d’animaux à cornes</t>
    </r>
    <r>
      <rPr>
        <sz val="10"/>
        <rFont val="Gill Sans MT"/>
        <family val="2"/>
      </rPr>
      <t xml:space="preserve"> au sein du troupeau</t>
    </r>
  </si>
  <si>
    <t>Les valeurs moyennes et les indications relatives à la durée d’utilisation, au nombre de cellules somatiques et aux traitements antibiotiques figurent dans la fiche technique complémentaire intitulée «Sélection de vaches laitières conformes aux conditions locales».</t>
  </si>
  <si>
    <t>Taille des vaches laitières</t>
  </si>
  <si>
    <t>Hauteur au garrot inférieure à 135 cm</t>
  </si>
  <si>
    <t>Taille moyenne de 5 vaches représentatives</t>
  </si>
  <si>
    <t>Hauteur au garrot comprise entre 135 et 140 cm</t>
  </si>
  <si>
    <t>Hauteur au garrot comprise entre 141 et 145 cm</t>
  </si>
  <si>
    <t>Hauteur au garrot supérieure à 145 cm</t>
  </si>
  <si>
    <t>Poids vif (animal adulte)</t>
  </si>
  <si>
    <t>Inférieur à 500 kg</t>
  </si>
  <si>
    <t>Poids moyen de 5 vaches représentatives</t>
  </si>
  <si>
    <t>Compris entre 500 et 600 kg</t>
  </si>
  <si>
    <t>Compris entre 601 et 700 kg</t>
  </si>
  <si>
    <t>Supérieur à 700 kg</t>
  </si>
  <si>
    <t>Membres (ossature)</t>
  </si>
  <si>
    <t>Membres (os) massifs</t>
  </si>
  <si>
    <t>Moyenne d’environ trois quarts du troupeau</t>
  </si>
  <si>
    <t>Moyens, plutôt massifs</t>
  </si>
  <si>
    <t>Moyens, plutôt fins</t>
  </si>
  <si>
    <t>Membres fins</t>
  </si>
  <si>
    <t>Musculature</t>
  </si>
  <si>
    <t>Musculature forte</t>
  </si>
  <si>
    <t>Moyenne de 5 vaches représentatives</t>
  </si>
  <si>
    <t>Moyenne, plutôt forte</t>
  </si>
  <si>
    <t>Moyenne, plutôt faible</t>
  </si>
  <si>
    <t>Musculature faible</t>
  </si>
  <si>
    <t>Rendement laitier annuel par vache</t>
  </si>
  <si>
    <t>Moins de 5000 kg par an</t>
  </si>
  <si>
    <t>Moyenne du troupeau, lactation standard</t>
  </si>
  <si>
    <t>5000 à 6000 kg par an</t>
  </si>
  <si>
    <t>6100 à 7100 kg par an</t>
  </si>
  <si>
    <t>Plus de 7100 kg par an</t>
  </si>
  <si>
    <t>Rendement laitier annuel par kg de poids vif</t>
  </si>
  <si>
    <t>Inférieur à 8,5</t>
  </si>
  <si>
    <t>Compris entre 8,5 et 9,5</t>
  </si>
  <si>
    <t>Rendement laitier annuel par vache, divisé par le PV de la vache (kg) (moyennes)</t>
  </si>
  <si>
    <t>Compris entre 9,6 et 10,5</t>
  </si>
  <si>
    <t>(Exemple de calcul -&gt; cliquer sur les cases bleues)</t>
  </si>
  <si>
    <t>Supérieur à 10,5</t>
  </si>
  <si>
    <t>Rendement laitier journalier par vache</t>
  </si>
  <si>
    <t>Inférieur à 16</t>
  </si>
  <si>
    <t>Rendement laitier annuel par vache, divisé par le nombre de jours de lactation par vache et par an (moyennes)</t>
  </si>
  <si>
    <t>Compris entre 16 et 19</t>
  </si>
  <si>
    <t>Compris entre 20 et 23</t>
  </si>
  <si>
    <t>Supérieur à 23</t>
  </si>
  <si>
    <t>Tempérament</t>
  </si>
  <si>
    <t>Calme, flegmatique</t>
  </si>
  <si>
    <t>Moyen, plutôt calme</t>
  </si>
  <si>
    <t>Moyen, plutôt fougueux</t>
  </si>
  <si>
    <t>Éveillé, sensible, au fort tempérament</t>
  </si>
  <si>
    <t>État corporel (BCS) pendant la lactation</t>
  </si>
  <si>
    <t>BCS supérieur à 3,0</t>
  </si>
  <si>
    <r>
      <rPr>
        <i/>
        <sz val="10"/>
        <rFont val="Gill Sans MT"/>
        <family val="2"/>
      </rPr>
      <t>Body Condition Score</t>
    </r>
    <r>
      <rPr>
        <sz val="10"/>
        <rFont val="Gill Sans MT"/>
        <family val="2"/>
      </rPr>
      <t xml:space="preserve"> moyen des vaches </t>
    </r>
    <r>
      <rPr>
        <b/>
        <sz val="10"/>
        <rFont val="Gill Sans MT"/>
        <family val="2"/>
      </rPr>
      <t>en lactation</t>
    </r>
  </si>
  <si>
    <t>BCS égal à 3,0</t>
  </si>
  <si>
    <t>La fiche sur la notation de l’état corporel peut être téléchargée ici (boutique du FiBL)</t>
  </si>
  <si>
    <t>BCS égal à 2,75</t>
  </si>
  <si>
    <t>BCS égal ou inférieur à 2,5</t>
  </si>
  <si>
    <t>Âge au premier vêlage</t>
  </si>
  <si>
    <t>Plus de 34 mois</t>
  </si>
  <si>
    <t>Moyenne du troupeau</t>
  </si>
  <si>
    <t>30 à 34 mois</t>
  </si>
  <si>
    <t>25 à 29 mois</t>
  </si>
  <si>
    <t>Moins de 25 mois</t>
  </si>
  <si>
    <r>
      <rPr>
        <i/>
        <sz val="10"/>
        <rFont val="Gill Sans MT"/>
        <family val="2"/>
      </rPr>
      <t xml:space="preserve">Ventilation à chaud </t>
    </r>
    <r>
      <rPr>
        <sz val="10"/>
        <rFont val="Gill Sans MT"/>
        <family val="2"/>
      </rPr>
      <t>= ventilation avec de l’air préalablement chauffé</t>
    </r>
  </si>
  <si>
    <t>Page 1</t>
  </si>
  <si>
    <t>Page 2</t>
  </si>
  <si>
    <t>Rapport sur l’exploitation pour:</t>
  </si>
  <si>
    <t>Résultats individuels relatifs à l’exploitation:</t>
  </si>
  <si>
    <t>Date:</t>
  </si>
  <si>
    <t>Surface agricole utile sans cultures spéciales:</t>
  </si>
  <si>
    <t>Relativement facile à modifier (gestion)</t>
  </si>
  <si>
    <t>Buts d’élevage de l’exploitation:</t>
  </si>
  <si>
    <t>Membre d’une fédération d’élevage:</t>
  </si>
  <si>
    <t>Race(s) de vaches laitières:</t>
  </si>
  <si>
    <t>Nombre de vaches laitières:</t>
  </si>
  <si>
    <t>Durée Ø d’utilisation (nombre de lactations):</t>
  </si>
  <si>
    <t>Performance de vie Ø (kg de lait):</t>
  </si>
  <si>
    <t>Pourcentage d’échantillons avec &lt; 150 000 cellules:</t>
  </si>
  <si>
    <t>Traitements antibiotiques par an (100 vaches):</t>
  </si>
  <si>
    <t>(Calculé automatiquement pour 100 vaches)</t>
  </si>
  <si>
    <t>Difficile / plus laborieux</t>
  </si>
  <si>
    <t>Index d’insémination:</t>
  </si>
  <si>
    <t>Intervalle vêlage-vêlage (mois):</t>
  </si>
  <si>
    <t>Pourcentage de montes naturelles:</t>
  </si>
  <si>
    <t>Vêlages groupés (saisonniers):</t>
  </si>
  <si>
    <t>Pourcentage d’animaux à cornes:</t>
  </si>
  <si>
    <t>Évaluation</t>
  </si>
  <si>
    <t>Difficilement voire pas du tout modifiable</t>
  </si>
  <si>
    <r>
      <rPr>
        <b/>
        <sz val="12"/>
        <rFont val="Gill Sans MT"/>
        <family val="2"/>
      </rPr>
      <t>V</t>
    </r>
    <r>
      <rPr>
        <sz val="12"/>
        <rFont val="Gill Sans MT"/>
        <family val="2"/>
      </rPr>
      <t xml:space="preserve"> (valeur «type de </t>
    </r>
    <r>
      <rPr>
        <b/>
        <sz val="12"/>
        <rFont val="Gill Sans MT"/>
        <family val="2"/>
      </rPr>
      <t>v</t>
    </r>
    <r>
      <rPr>
        <sz val="12"/>
        <rFont val="Gill Sans MT"/>
        <family val="2"/>
      </rPr>
      <t>ache»): plus les animaux sont exigeants, plus cette valeur est élevée (max. 100).</t>
    </r>
  </si>
  <si>
    <r>
      <rPr>
        <b/>
        <sz val="12"/>
        <rFont val="Gill Sans MT"/>
        <family val="2"/>
      </rPr>
      <t>E</t>
    </r>
    <r>
      <rPr>
        <sz val="12"/>
        <rFont val="Gill Sans MT"/>
        <family val="2"/>
      </rPr>
      <t xml:space="preserve"> (valeur «</t>
    </r>
    <r>
      <rPr>
        <b/>
        <sz val="12"/>
        <rFont val="Gill Sans MT"/>
        <family val="2"/>
      </rPr>
      <t>e</t>
    </r>
    <r>
      <rPr>
        <sz val="12"/>
        <rFont val="Gill Sans MT"/>
        <family val="2"/>
      </rPr>
      <t>xploitation»): plus l’offre de l’exploitation est généreuse, plus cette valeur est élevée (max. 100).</t>
    </r>
  </si>
  <si>
    <r>
      <rPr>
        <b/>
        <sz val="12"/>
        <rFont val="Gill Sans MT"/>
        <family val="2"/>
      </rPr>
      <t>S</t>
    </r>
    <r>
      <rPr>
        <sz val="12"/>
        <rFont val="Gill Sans MT"/>
        <family val="2"/>
      </rPr>
      <t xml:space="preserve"> (valeur «</t>
    </r>
    <r>
      <rPr>
        <b/>
        <sz val="12"/>
        <rFont val="Gill Sans MT"/>
        <family val="2"/>
      </rPr>
      <t>s</t>
    </r>
    <r>
      <rPr>
        <sz val="12"/>
        <rFont val="Gill Sans MT"/>
        <family val="2"/>
      </rPr>
      <t>ite»): plus le potentiel du site est grand, plus cette valeur est élevée (max. 100)</t>
    </r>
  </si>
  <si>
    <t>La valeur E inclut les fourrages achetés.</t>
  </si>
  <si>
    <t>La valeur S indique le potentiel du site (des points sont déduits pour les fourrages achetés).</t>
  </si>
  <si>
    <t>sur 100</t>
  </si>
  <si>
    <t>Différence de points entre E et V:</t>
  </si>
  <si>
    <t>(achat de fourrages compris)</t>
  </si>
  <si>
    <t>Différence de points entre S et V:</t>
  </si>
  <si>
    <t>(uniquement votre propre fourrage)</t>
  </si>
  <si>
    <t>Résultats individuels relatifs aux vaches:</t>
  </si>
  <si>
    <r>
      <t xml:space="preserve">Évaluation E–V </t>
    </r>
    <r>
      <rPr>
        <sz val="12"/>
        <color indexed="9"/>
        <rFont val="Gill Sans MT"/>
        <family val="2"/>
      </rPr>
      <t xml:space="preserve">(comparaison </t>
    </r>
    <r>
      <rPr>
        <b/>
        <sz val="12"/>
        <color rgb="FFFFFFFF"/>
        <rFont val="Gill Sans MT"/>
        <family val="2"/>
      </rPr>
      <t>e</t>
    </r>
    <r>
      <rPr>
        <sz val="12"/>
        <color indexed="9"/>
        <rFont val="Gill Sans MT"/>
        <family val="2"/>
      </rPr>
      <t xml:space="preserve">xploitation – type de </t>
    </r>
    <r>
      <rPr>
        <b/>
        <sz val="12"/>
        <color rgb="FFFFFFFF"/>
        <rFont val="Gill Sans MT"/>
        <family val="2"/>
      </rPr>
      <t>v</t>
    </r>
    <r>
      <rPr>
        <sz val="12"/>
        <color indexed="9"/>
        <rFont val="Gill Sans MT"/>
        <family val="2"/>
      </rPr>
      <t>ache)</t>
    </r>
  </si>
  <si>
    <t>Relativement facile à modifier</t>
  </si>
  <si>
    <t>Plus difficile (buts d’élevage)</t>
  </si>
  <si>
    <t>Difficile à modifier (un changement de race peut être nécessaire)</t>
  </si>
  <si>
    <r>
      <t>Évaluation S–V</t>
    </r>
    <r>
      <rPr>
        <sz val="12"/>
        <color indexed="9"/>
        <rFont val="Gill Sans MT"/>
        <family val="2"/>
      </rPr>
      <t xml:space="preserve"> (comparaison </t>
    </r>
    <r>
      <rPr>
        <b/>
        <sz val="12"/>
        <color rgb="FFFFFFFF"/>
        <rFont val="Gill Sans MT"/>
        <family val="2"/>
      </rPr>
      <t>s</t>
    </r>
    <r>
      <rPr>
        <sz val="12"/>
        <color indexed="9"/>
        <rFont val="Gill Sans MT"/>
        <family val="2"/>
      </rPr>
      <t xml:space="preserve">ite – type de </t>
    </r>
    <r>
      <rPr>
        <b/>
        <sz val="12"/>
        <color rgb="FFFFFFFF"/>
        <rFont val="Gill Sans MT"/>
        <family val="2"/>
      </rPr>
      <t>v</t>
    </r>
    <r>
      <rPr>
        <sz val="12"/>
        <color indexed="9"/>
        <rFont val="Gill Sans MT"/>
        <family val="2"/>
      </rPr>
      <t>ache)</t>
    </r>
  </si>
  <si>
    <t>Animaux consommant des fourrages grossiers:</t>
  </si>
  <si>
    <t>Titre:</t>
  </si>
  <si>
    <t>Institution éditrice:</t>
  </si>
  <si>
    <t>Auteure:</t>
  </si>
  <si>
    <t>Institut de recherche de l’agriculture biologique FiBL
Ackerstrasse 113, 5070 Frick, Suisse
Tél. +41 (0)62 865 72 72
info.suisse@fibl.org, www.fibl.org</t>
  </si>
  <si>
    <t>Verena Bühl (FiBL Suisse)</t>
  </si>
  <si>
    <r>
      <t>N</t>
    </r>
    <r>
      <rPr>
        <vertAlign val="superscript"/>
        <sz val="11"/>
        <rFont val="Gill Sans MT"/>
        <family val="2"/>
      </rPr>
      <t>o</t>
    </r>
    <r>
      <rPr>
        <sz val="11"/>
        <rFont val="Gill Sans MT"/>
        <family val="2"/>
      </rPr>
      <t> d’article du FiBL:</t>
    </r>
  </si>
  <si>
    <t>Téléchargement:</t>
  </si>
  <si>
    <t>Téléchargement gratuit depuis boutique.fibl.org</t>
  </si>
  <si>
    <t>Révision nouvelle édition 2025:</t>
  </si>
  <si>
    <t>Anet Spengler Neff (FiBL Suisse)</t>
  </si>
  <si>
    <t>Intensité d’utilisation des herbages</t>
  </si>
  <si>
    <t>Précipitations</t>
  </si>
  <si>
    <t>Proportion trèfle-graminées / prairies temporaires</t>
  </si>
  <si>
    <t>Fourrage de base protéique (hiver)</t>
  </si>
  <si>
    <t>Fourrage de base énergétique</t>
  </si>
  <si>
    <t>Pâture printemps/automne</t>
  </si>
  <si>
    <t>Système de pâture été</t>
  </si>
  <si>
    <t>Pourcentage autres UGB-FG</t>
  </si>
  <si>
    <t>Main-d’œuvre</t>
  </si>
  <si>
    <t>État corporel</t>
  </si>
  <si>
    <t>Taille</t>
  </si>
  <si>
    <t>Poids</t>
  </si>
  <si>
    <t>Membres</t>
  </si>
  <si>
    <t>Rendement laitier annuel</t>
  </si>
  <si>
    <t>Rendement par kg PV</t>
  </si>
  <si>
    <t>Rendement laitier journalier</t>
  </si>
  <si>
    <t>Les conditions dans votre exploitation et les besoins de vos vaches sont en adéquation (différence maximale de 5 points entre E et V). Les besoins des vaches sont donc satisfaits. Toutefois, ce résultat positif tient compte des achats de fourrages. Pour que l’exploitation et le type de vache soient en adéquation, même sans achats de fourrages, c’est-à-dire uniquement avec le fourrage propre à l’exploitation, même les valeurs S et V ne doivent pas différer de plus de 5 points. Veuillez tenir compte de l’évaluation S-V (voir ci-dessous).</t>
  </si>
  <si>
    <t>Dans votre exploitation, la valeur E (exploitation) est supérieure de plus de 5 points à la valeur V (type de vache). L’offre de l’exploitation est donc supérieure aux besoins des vaches. Pour ces dernières, cela ne pose bien sûr aucun problème, mais cette offre conviendrait également aux vaches plus exigeantes. Si vous achetez des fourrages, vérifiez dans un premier temps la variabilité des scores lorsque vous réduisez vos achats de fourrages (questionnaire, lignes 10 à 17). Si les valeurs E-V et S-V restent dans le vert, il pourrait être judicieux de réduire les achats de fourrages, car la production fourragère de l’exploitation pourrait suffire à nourrir les vaches.</t>
  </si>
  <si>
    <t>Dans votre exploitation, la valeur E (exploitation) est inférieure de plus de 5 points à la valeur V (type de vache). Cela signifie que l’offre disponible (production fourragère, étable, installations techniques pour la conservation du fourrage, main-d’œuvre, etc.) ne satisfait pas les besoins du troupeau, malgré d’éventuels achats de fourrages. Cette situation peut être source de stress pour les vaches. Des adaptations au niveau de l’exploitation et/ou du type de vaches s’avèrent nécessaires. Commencez par vous attaquer aux facteurs relativement faciles à modifier en adoptant des mesures de gestion. Si cela ne suffit pas, il est conseillé d’adapter votre but d’élevage. Un but d’élevage adapté serait d’obtenir des vaches plus robustes, plus flexibles et présentant un rendement laitier moindre. Un changement de race pourrait également s’avérer nécessaire. Les résultats individuels présentés à la page suivante fournissent des indications à ce sujet.</t>
  </si>
  <si>
    <t>Le potentiel de votre site et les besoins de vos vaches sont en adéquation (différence maximale de 5 points entre S et V). Les besoins du troupeau sont donc satisfaits sur ce site. Ce résultat positif est atteint avec les fourrages produits par l’exploitation (sans achat de fourrages). Si vous souhaitez néanmoins apporter des modifications au niveau de l’exploitation ou du troupeau, l’aperçu des résultats individuels peut vous aider (voir page suivante).</t>
  </si>
  <si>
    <t>Dans votre exploitation, la valeur S (site, uniquement votre propre fourrage) est supérieure de plus de 5 points à la valeur V (type de vache). Le potentiel du site est donc supérieur aux besoins des vaches. Pour ces dernières, cela ne pose bien sûr aucun problème, mais les conditions du site conviennent également à des vaches plus exigeantes. Il est donc envisageable d’élever des vaches un peu plus performantes afin d’exploiter pleinement le potentiel du site. Vous pourriez adapter les buts d’élevage de votre exploitation en conséquence, mais cela n’est pas une nécessité. Il est toujours judicieux de disposer d’une certaine marge de manœuvre pour les années moins favorables.</t>
  </si>
  <si>
    <t>Dans votre exploitation, la valeur S (site, uniquement votre propre fourrage) est inférieure de plus de 5 points à la valeur V (type de vache). Cela signifie que le site ne satisfait pas les besoins du type de vache actuellement élevé dans l’exploitation. Des adaptations au niveau de l’exploitation et/ou du type de vaches s’avèrent nécessaires. Commencez par vous attaquer aux facteurs relativement faciles à modifier en adoptant des mesures de gestion. Si cela ne suffit pas, il est conseillé d’adapter votre but d’élevage. Un but d’élevage adapté serait d’obtenir des vaches plus robustes, plus flexibles et présentant un rendement laitier moindre. Un changement de race pourrait également s’avérer nécessaire. Les résultats individuels présentés à la page suivante fournissent des indications à ce sujet.</t>
  </si>
  <si>
    <r>
      <t xml:space="preserve">V </t>
    </r>
    <r>
      <rPr>
        <sz val="12"/>
        <color theme="4"/>
        <rFont val="Gill Sans MT"/>
        <family val="2"/>
      </rPr>
      <t>(type de</t>
    </r>
    <r>
      <rPr>
        <b/>
        <sz val="12"/>
        <color theme="4"/>
        <rFont val="Gill Sans MT"/>
        <family val="2"/>
      </rPr>
      <t xml:space="preserve"> v</t>
    </r>
    <r>
      <rPr>
        <sz val="12"/>
        <color theme="4"/>
        <rFont val="Gill Sans MT"/>
        <family val="2"/>
      </rPr>
      <t>ache)</t>
    </r>
  </si>
  <si>
    <r>
      <t xml:space="preserve">E </t>
    </r>
    <r>
      <rPr>
        <sz val="12"/>
        <color theme="4"/>
        <rFont val="Gill Sans MT"/>
        <family val="2"/>
      </rPr>
      <t>(</t>
    </r>
    <r>
      <rPr>
        <b/>
        <sz val="12"/>
        <color theme="4"/>
        <rFont val="Gill Sans MT"/>
        <family val="2"/>
      </rPr>
      <t>e</t>
    </r>
    <r>
      <rPr>
        <sz val="12"/>
        <color theme="4"/>
        <rFont val="Gill Sans MT"/>
        <family val="2"/>
      </rPr>
      <t>xploitation, achat de fourrages compris)</t>
    </r>
  </si>
  <si>
    <r>
      <t>S</t>
    </r>
    <r>
      <rPr>
        <sz val="12"/>
        <color theme="4"/>
        <rFont val="Gill Sans MT"/>
        <family val="2"/>
      </rPr>
      <t xml:space="preserve"> (</t>
    </r>
    <r>
      <rPr>
        <b/>
        <sz val="12"/>
        <color theme="4"/>
        <rFont val="Gill Sans MT"/>
        <family val="2"/>
      </rPr>
      <t>s</t>
    </r>
    <r>
      <rPr>
        <sz val="12"/>
        <color theme="4"/>
        <rFont val="Gill Sans MT"/>
        <family val="2"/>
      </rPr>
      <t>ite, déduction de points pour fourrage acheté)</t>
    </r>
  </si>
  <si>
    <r>
      <rPr>
        <sz val="10"/>
        <rFont val="Gill Sans MT"/>
        <family val="2"/>
      </rPr>
      <t>Nombre d’</t>
    </r>
    <r>
      <rPr>
        <b/>
        <sz val="10"/>
        <rFont val="Gill Sans MT"/>
        <family val="2"/>
      </rPr>
      <t>autres animaux consommant des fourrages grossiers (UGB)</t>
    </r>
    <r>
      <rPr>
        <sz val="10"/>
        <rFont val="Gill Sans MT"/>
        <family val="2"/>
      </rPr>
      <t>, p. ex. jeune bétail ou d’autres espèces animales</t>
    </r>
  </si>
  <si>
    <t>Traduction:</t>
  </si>
  <si>
    <t>Sonja Wopfner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</si>
</sst>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dd/mm/yy;@"/>
    <numFmt numFmtId="167" formatCode="0.00000"/>
  </numFmts>
  <fonts count="48" x14ac:knownFonts="1">
    <font>
      <sz val="10"/>
      <name val="Arial"/>
    </font>
    <font>
      <sz val="10"/>
      <name val="Arial"/>
    </font>
    <font>
      <b/>
      <sz val="10"/>
      <name val="Arial"/>
      <family val="2"/>
    </font>
    <font>
      <sz val="10"/>
      <name val="Arial"/>
      <family val="2"/>
    </font>
    <font>
      <sz val="10"/>
      <color indexed="50"/>
      <name val="Arial"/>
      <family val="2"/>
    </font>
    <font>
      <b/>
      <sz val="10"/>
      <color indexed="51"/>
      <name val="Arial"/>
      <family val="2"/>
    </font>
    <font>
      <sz val="10"/>
      <color indexed="53"/>
      <name val="Arial"/>
      <family val="2"/>
    </font>
    <font>
      <sz val="8"/>
      <name val="Arial"/>
      <family val="2"/>
    </font>
    <font>
      <sz val="8"/>
      <name val="Arial"/>
      <family val="2"/>
    </font>
    <font>
      <sz val="9"/>
      <name val="Arial"/>
      <family val="2"/>
    </font>
    <font>
      <u/>
      <sz val="8"/>
      <name val="Arial"/>
      <family val="2"/>
    </font>
    <font>
      <sz val="10"/>
      <name val="Gill Sans MT"/>
      <family val="2"/>
    </font>
    <font>
      <b/>
      <sz val="10"/>
      <name val="Gill Sans MT"/>
      <family val="2"/>
    </font>
    <font>
      <b/>
      <sz val="10"/>
      <color indexed="51"/>
      <name val="Gill Sans MT"/>
      <family val="2"/>
    </font>
    <font>
      <sz val="10"/>
      <color indexed="51"/>
      <name val="Gill Sans MT"/>
      <family val="2"/>
    </font>
    <font>
      <sz val="10"/>
      <color indexed="50"/>
      <name val="Gill Sans MT"/>
      <family val="2"/>
    </font>
    <font>
      <sz val="10"/>
      <color indexed="53"/>
      <name val="Gill Sans MT"/>
      <family val="2"/>
    </font>
    <font>
      <i/>
      <sz val="10"/>
      <name val="Gill Sans MT"/>
      <family val="2"/>
    </font>
    <font>
      <sz val="12"/>
      <name val="Gill Sans MT"/>
      <family val="2"/>
    </font>
    <font>
      <sz val="11"/>
      <name val="Gill Sans MT"/>
      <family val="2"/>
    </font>
    <font>
      <b/>
      <sz val="11"/>
      <name val="Gill Sans MT"/>
      <family val="2"/>
    </font>
    <font>
      <b/>
      <sz val="11"/>
      <name val="Symbol"/>
      <family val="1"/>
      <charset val="2"/>
    </font>
    <font>
      <b/>
      <sz val="12"/>
      <name val="Gill Sans MT"/>
      <family val="2"/>
    </font>
    <font>
      <sz val="12"/>
      <color indexed="10"/>
      <name val="Gill Sans MT"/>
      <family val="2"/>
    </font>
    <font>
      <sz val="12"/>
      <color indexed="9"/>
      <name val="Gill Sans MT"/>
      <family val="2"/>
    </font>
    <font>
      <i/>
      <sz val="12"/>
      <name val="Gill Sans MT"/>
      <family val="2"/>
    </font>
    <font>
      <b/>
      <sz val="16"/>
      <name val="Gill Sans MT"/>
      <family val="2"/>
    </font>
    <font>
      <sz val="16"/>
      <name val="Gill Sans MT"/>
      <family val="2"/>
    </font>
    <font>
      <u/>
      <sz val="10"/>
      <color theme="10"/>
      <name val="Arial"/>
      <family val="2"/>
    </font>
    <font>
      <sz val="10"/>
      <color rgb="FFFF0000"/>
      <name val="Gill Sans MT"/>
      <family val="2"/>
    </font>
    <font>
      <sz val="10"/>
      <color theme="6"/>
      <name val="Gill Sans MT"/>
      <family val="2"/>
    </font>
    <font>
      <b/>
      <sz val="11"/>
      <color theme="0"/>
      <name val="Gill Sans MT"/>
      <family val="2"/>
    </font>
    <font>
      <b/>
      <sz val="12"/>
      <color theme="0"/>
      <name val="Gill Sans MT"/>
      <family val="2"/>
    </font>
    <font>
      <b/>
      <sz val="10"/>
      <color theme="0"/>
      <name val="Gill Sans MT"/>
      <family val="2"/>
    </font>
    <font>
      <sz val="10"/>
      <color theme="0"/>
      <name val="Gill Sans MT"/>
      <family val="2"/>
    </font>
    <font>
      <sz val="10"/>
      <color theme="4"/>
      <name val="Gill Sans MT"/>
      <family val="2"/>
    </font>
    <font>
      <b/>
      <sz val="14"/>
      <color theme="0"/>
      <name val="Gill Sans MT"/>
      <family val="2"/>
    </font>
    <font>
      <sz val="12"/>
      <color theme="0"/>
      <name val="Gill Sans MT"/>
      <family val="2"/>
    </font>
    <font>
      <b/>
      <sz val="12"/>
      <color theme="4"/>
      <name val="Gill Sans MT"/>
      <family val="2"/>
    </font>
    <font>
      <sz val="12"/>
      <color theme="4"/>
      <name val="Gill Sans MT"/>
      <family val="2"/>
    </font>
    <font>
      <b/>
      <sz val="12"/>
      <color theme="6"/>
      <name val="Gill Sans MT"/>
      <family val="2"/>
    </font>
    <font>
      <i/>
      <sz val="10"/>
      <color rgb="FFFF0000"/>
      <name val="Gill Sans MT"/>
      <family val="2"/>
    </font>
    <font>
      <i/>
      <sz val="12"/>
      <color theme="1" tint="0.14999847407452621"/>
      <name val="Gill Sans MT"/>
      <family val="2"/>
    </font>
    <font>
      <sz val="10"/>
      <color theme="1" tint="0.499984740745262"/>
      <name val="Gill Sans MT"/>
      <family val="2"/>
    </font>
    <font>
      <b/>
      <sz val="10"/>
      <color theme="1" tint="0.499984740745262"/>
      <name val="Gill Sans MT"/>
      <family val="2"/>
    </font>
    <font>
      <vertAlign val="superscript"/>
      <sz val="10"/>
      <name val="Gill Sans MT"/>
      <family val="2"/>
    </font>
    <font>
      <b/>
      <sz val="12"/>
      <color rgb="FFFFFFFF"/>
      <name val="Gill Sans MT"/>
      <family val="2"/>
    </font>
    <font>
      <vertAlign val="superscript"/>
      <sz val="11"/>
      <name val="Gill Sans MT"/>
      <family val="2"/>
    </font>
  </fonts>
  <fills count="22">
    <fill>
      <patternFill patternType="none"/>
    </fill>
    <fill>
      <patternFill patternType="gray125"/>
    </fill>
    <fill>
      <patternFill patternType="solid">
        <fgColor indexed="42"/>
        <bgColor indexed="64"/>
      </patternFill>
    </fill>
    <fill>
      <patternFill patternType="solid">
        <fgColor indexed="50"/>
        <bgColor indexed="64"/>
      </patternFill>
    </fill>
    <fill>
      <patternFill patternType="solid">
        <fgColor indexed="11"/>
        <bgColor indexed="64"/>
      </patternFill>
    </fill>
    <fill>
      <patternFill patternType="solid">
        <fgColor indexed="57"/>
        <bgColor indexed="64"/>
      </patternFill>
    </fill>
    <fill>
      <patternFill patternType="solid">
        <fgColor indexed="9"/>
        <bgColor indexed="64"/>
      </patternFill>
    </fill>
    <fill>
      <patternFill patternType="solid">
        <fgColor indexed="10"/>
        <bgColor indexed="64"/>
      </patternFill>
    </fill>
    <fill>
      <patternFill patternType="solid">
        <fgColor indexed="41"/>
        <bgColor indexed="64"/>
      </patternFill>
    </fill>
    <fill>
      <patternFill patternType="solid">
        <fgColor theme="4"/>
        <bgColor indexed="64"/>
      </patternFill>
    </fill>
    <fill>
      <patternFill patternType="solid">
        <fgColor theme="8"/>
        <bgColor indexed="64"/>
      </patternFill>
    </fill>
    <fill>
      <patternFill patternType="solid">
        <fgColor theme="5"/>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bgColor indexed="64"/>
      </patternFill>
    </fill>
    <fill>
      <patternFill patternType="solid">
        <fgColor theme="6"/>
        <bgColor indexed="64"/>
      </patternFill>
    </fill>
    <fill>
      <patternFill patternType="solid">
        <fgColor rgb="FFFFC00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2" tint="-0.499984740745262"/>
        <bgColor indexed="64"/>
      </patternFill>
    </fill>
  </fills>
  <borders count="6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diagonal/>
    </border>
    <border>
      <left/>
      <right style="thin">
        <color indexed="64"/>
      </right>
      <top/>
      <bottom style="medium">
        <color indexed="64"/>
      </bottom>
      <diagonal/>
    </border>
  </borders>
  <cellStyleXfs count="3">
    <xf numFmtId="0" fontId="0" fillId="0" borderId="0"/>
    <xf numFmtId="0" fontId="28" fillId="0" borderId="0" applyNumberFormat="0" applyFill="0" applyBorder="0" applyAlignment="0" applyProtection="0"/>
    <xf numFmtId="9" fontId="1" fillId="0" borderId="0" applyFont="0" applyFill="0" applyBorder="0" applyAlignment="0" applyProtection="0"/>
  </cellStyleXfs>
  <cellXfs count="359">
    <xf numFmtId="0" fontId="0" fillId="0" borderId="0" xfId="0"/>
    <xf numFmtId="0" fontId="2" fillId="0" borderId="1" xfId="0" applyFont="1" applyBorder="1"/>
    <xf numFmtId="0" fontId="8" fillId="2" borderId="2" xfId="0" applyFont="1" applyFill="1" applyBorder="1"/>
    <xf numFmtId="0" fontId="8" fillId="0" borderId="3" xfId="0" applyFont="1" applyBorder="1"/>
    <xf numFmtId="0" fontId="8" fillId="3" borderId="4" xfId="0" applyFont="1" applyFill="1" applyBorder="1"/>
    <xf numFmtId="0" fontId="8" fillId="4" borderId="4" xfId="0" applyFont="1" applyFill="1" applyBorder="1"/>
    <xf numFmtId="0" fontId="8" fillId="5" borderId="4" xfId="0" applyFont="1" applyFill="1" applyBorder="1"/>
    <xf numFmtId="0" fontId="9" fillId="4" borderId="4" xfId="0" applyFont="1" applyFill="1" applyBorder="1"/>
    <xf numFmtId="0" fontId="9" fillId="3" borderId="5" xfId="0" applyFont="1" applyFill="1" applyBorder="1"/>
    <xf numFmtId="0" fontId="6" fillId="0" borderId="6" xfId="0" applyFont="1" applyBorder="1"/>
    <xf numFmtId="0" fontId="3" fillId="2" borderId="7" xfId="0" applyFont="1" applyFill="1" applyBorder="1"/>
    <xf numFmtId="0" fontId="3" fillId="2" borderId="8" xfId="0" applyFont="1" applyFill="1" applyBorder="1"/>
    <xf numFmtId="0" fontId="3" fillId="0" borderId="3" xfId="0" applyFont="1" applyBorder="1"/>
    <xf numFmtId="0" fontId="3" fillId="3" borderId="8" xfId="0" applyFont="1" applyFill="1" applyBorder="1"/>
    <xf numFmtId="0" fontId="3" fillId="4" borderId="8" xfId="0" applyFont="1" applyFill="1" applyBorder="1"/>
    <xf numFmtId="0" fontId="3" fillId="0" borderId="6" xfId="0" applyFont="1" applyBorder="1"/>
    <xf numFmtId="0" fontId="3" fillId="5" borderId="9" xfId="0" applyFont="1" applyFill="1" applyBorder="1"/>
    <xf numFmtId="0" fontId="10" fillId="0" borderId="3" xfId="0" applyFont="1" applyBorder="1"/>
    <xf numFmtId="0" fontId="8" fillId="0" borderId="0" xfId="0" applyFont="1"/>
    <xf numFmtId="0" fontId="11" fillId="0" borderId="0" xfId="0" applyFont="1" applyAlignment="1">
      <alignment horizontal="center"/>
    </xf>
    <xf numFmtId="0" fontId="11" fillId="0" borderId="0" xfId="0" applyFont="1"/>
    <xf numFmtId="0" fontId="12" fillId="0" borderId="10" xfId="0" applyFont="1" applyBorder="1" applyAlignment="1">
      <alignment vertical="center"/>
    </xf>
    <xf numFmtId="0" fontId="11" fillId="0" borderId="11" xfId="0" applyFont="1" applyBorder="1" applyAlignment="1">
      <alignment vertical="center"/>
    </xf>
    <xf numFmtId="0" fontId="11" fillId="0" borderId="12" xfId="0" applyFont="1" applyBorder="1" applyAlignment="1">
      <alignment vertical="center"/>
    </xf>
    <xf numFmtId="0" fontId="29" fillId="0" borderId="12" xfId="0" applyFont="1" applyBorder="1" applyAlignment="1">
      <alignment vertical="center"/>
    </xf>
    <xf numFmtId="0" fontId="13" fillId="0" borderId="12" xfId="0" applyFont="1" applyBorder="1" applyAlignment="1">
      <alignment vertical="center"/>
    </xf>
    <xf numFmtId="0" fontId="11" fillId="0" borderId="13" xfId="0" applyFont="1" applyBorder="1" applyAlignment="1">
      <alignment vertical="center"/>
    </xf>
    <xf numFmtId="0" fontId="15" fillId="0" borderId="0" xfId="0" applyFont="1"/>
    <xf numFmtId="0" fontId="14" fillId="0" borderId="0" xfId="0" applyFont="1"/>
    <xf numFmtId="0" fontId="16" fillId="0" borderId="0" xfId="0" applyFont="1"/>
    <xf numFmtId="0" fontId="11" fillId="0" borderId="0" xfId="0" applyFont="1" applyAlignment="1">
      <alignment vertical="center"/>
    </xf>
    <xf numFmtId="0" fontId="11" fillId="0" borderId="0" xfId="0" applyFont="1" applyAlignment="1">
      <alignment horizontal="center" vertical="center"/>
    </xf>
    <xf numFmtId="0" fontId="12" fillId="0" borderId="11" xfId="0" applyFont="1" applyBorder="1" applyAlignment="1">
      <alignment vertical="center"/>
    </xf>
    <xf numFmtId="0" fontId="11" fillId="0" borderId="10" xfId="0" applyFont="1" applyBorder="1" applyAlignment="1">
      <alignment vertical="center"/>
    </xf>
    <xf numFmtId="0" fontId="30" fillId="0" borderId="12" xfId="0" applyFont="1" applyBorder="1" applyAlignment="1">
      <alignment horizontal="left" vertical="center"/>
    </xf>
    <xf numFmtId="0" fontId="11" fillId="0" borderId="14" xfId="0" applyFont="1" applyBorder="1" applyAlignment="1">
      <alignment vertical="center"/>
    </xf>
    <xf numFmtId="0" fontId="11" fillId="0" borderId="15" xfId="0" applyFont="1" applyBorder="1" applyAlignment="1">
      <alignment vertical="center"/>
    </xf>
    <xf numFmtId="0" fontId="31" fillId="9" borderId="12" xfId="0" applyFont="1" applyFill="1" applyBorder="1" applyAlignment="1">
      <alignment vertical="center"/>
    </xf>
    <xf numFmtId="0" fontId="31" fillId="9" borderId="16" xfId="0" applyFont="1" applyFill="1" applyBorder="1" applyAlignment="1">
      <alignment vertical="center"/>
    </xf>
    <xf numFmtId="0" fontId="11" fillId="0" borderId="0" xfId="0" applyFont="1" applyAlignment="1">
      <alignment vertical="center" wrapText="1"/>
    </xf>
    <xf numFmtId="0" fontId="11" fillId="10" borderId="17" xfId="0" applyFont="1" applyFill="1" applyBorder="1" applyAlignment="1" applyProtection="1">
      <alignment horizontal="center" vertical="center"/>
      <protection locked="0"/>
    </xf>
    <xf numFmtId="0" fontId="12" fillId="0" borderId="18" xfId="0" applyFont="1" applyBorder="1" applyAlignment="1">
      <alignment vertical="center"/>
    </xf>
    <xf numFmtId="9" fontId="11" fillId="10" borderId="17" xfId="2" applyFont="1" applyFill="1" applyBorder="1" applyAlignment="1" applyProtection="1">
      <alignment horizontal="center" vertical="center"/>
      <protection locked="0"/>
    </xf>
    <xf numFmtId="0" fontId="12" fillId="0" borderId="18" xfId="0" applyFont="1" applyBorder="1" applyAlignment="1">
      <alignment horizontal="right" vertical="center"/>
    </xf>
    <xf numFmtId="9" fontId="12" fillId="0" borderId="18" xfId="0" applyNumberFormat="1" applyFont="1" applyBorder="1" applyAlignment="1">
      <alignment horizontal="right" vertical="center"/>
    </xf>
    <xf numFmtId="0" fontId="11" fillId="10" borderId="19" xfId="0" applyFont="1" applyFill="1" applyBorder="1" applyAlignment="1" applyProtection="1">
      <alignment horizontal="center" vertical="center"/>
      <protection locked="0"/>
    </xf>
    <xf numFmtId="1" fontId="11" fillId="10" borderId="19" xfId="0" applyNumberFormat="1" applyFont="1" applyFill="1" applyBorder="1" applyAlignment="1" applyProtection="1">
      <alignment horizontal="center" vertical="center"/>
      <protection locked="0"/>
    </xf>
    <xf numFmtId="0" fontId="11" fillId="0" borderId="20" xfId="0" applyFont="1" applyBorder="1" applyAlignment="1">
      <alignment vertical="center"/>
    </xf>
    <xf numFmtId="3" fontId="11" fillId="10" borderId="17" xfId="0" applyNumberFormat="1" applyFont="1" applyFill="1" applyBorder="1" applyAlignment="1" applyProtection="1">
      <alignment horizontal="center" vertical="center"/>
      <protection locked="0"/>
    </xf>
    <xf numFmtId="0" fontId="31" fillId="9" borderId="14" xfId="0" applyFont="1" applyFill="1" applyBorder="1" applyAlignment="1">
      <alignment vertical="center"/>
    </xf>
    <xf numFmtId="0" fontId="12" fillId="0" borderId="12" xfId="0" applyFont="1" applyBorder="1" applyAlignment="1">
      <alignment vertical="center"/>
    </xf>
    <xf numFmtId="0" fontId="11" fillId="0" borderId="21" xfId="0" applyFont="1" applyBorder="1" applyAlignment="1">
      <alignment vertical="center"/>
    </xf>
    <xf numFmtId="0" fontId="11" fillId="0" borderId="22" xfId="0" applyFont="1" applyBorder="1" applyAlignment="1">
      <alignment vertical="center"/>
    </xf>
    <xf numFmtId="0" fontId="11" fillId="0" borderId="23" xfId="0" applyFont="1" applyBorder="1" applyAlignment="1">
      <alignment vertical="center"/>
    </xf>
    <xf numFmtId="0" fontId="11" fillId="0" borderId="24" xfId="0" applyFont="1" applyBorder="1" applyAlignment="1">
      <alignment vertical="center"/>
    </xf>
    <xf numFmtId="0" fontId="11" fillId="0" borderId="25" xfId="0" applyFont="1" applyBorder="1" applyAlignment="1">
      <alignment vertical="center"/>
    </xf>
    <xf numFmtId="16" fontId="11" fillId="0" borderId="23" xfId="0" applyNumberFormat="1" applyFont="1" applyBorder="1" applyAlignment="1">
      <alignment vertical="center"/>
    </xf>
    <xf numFmtId="9" fontId="11" fillId="0" borderId="23" xfId="0" applyNumberFormat="1" applyFont="1" applyBorder="1" applyAlignment="1">
      <alignment vertical="center"/>
    </xf>
    <xf numFmtId="0" fontId="11" fillId="0" borderId="26" xfId="0" applyFont="1" applyBorder="1" applyAlignment="1">
      <alignment vertical="center"/>
    </xf>
    <xf numFmtId="0" fontId="31" fillId="9" borderId="27" xfId="0" applyFont="1" applyFill="1" applyBorder="1" applyAlignment="1">
      <alignment vertical="center"/>
    </xf>
    <xf numFmtId="0" fontId="11" fillId="0" borderId="28" xfId="0" applyFont="1" applyBorder="1" applyAlignment="1">
      <alignment vertical="center"/>
    </xf>
    <xf numFmtId="14" fontId="11" fillId="0" borderId="21" xfId="0" applyNumberFormat="1" applyFont="1" applyBorder="1" applyAlignment="1">
      <alignment horizontal="left" vertical="center"/>
    </xf>
    <xf numFmtId="0" fontId="32" fillId="9" borderId="29" xfId="0" applyFont="1" applyFill="1" applyBorder="1" applyAlignment="1">
      <alignment vertical="center"/>
    </xf>
    <xf numFmtId="0" fontId="33" fillId="9" borderId="30" xfId="0" applyFont="1" applyFill="1" applyBorder="1" applyAlignment="1">
      <alignment vertical="center"/>
    </xf>
    <xf numFmtId="0" fontId="34" fillId="9" borderId="31" xfId="0" applyFont="1" applyFill="1" applyBorder="1" applyAlignment="1">
      <alignment horizontal="center" vertical="center"/>
    </xf>
    <xf numFmtId="0" fontId="33" fillId="11" borderId="17" xfId="0" applyFont="1" applyFill="1" applyBorder="1" applyAlignment="1" applyProtection="1">
      <alignment horizontal="center" vertical="center"/>
      <protection locked="0"/>
    </xf>
    <xf numFmtId="0" fontId="12" fillId="10" borderId="32" xfId="0" applyFont="1" applyFill="1" applyBorder="1" applyAlignment="1" applyProtection="1">
      <alignment horizontal="center" vertical="center"/>
      <protection locked="0"/>
    </xf>
    <xf numFmtId="0" fontId="12" fillId="10" borderId="17" xfId="0" applyFont="1" applyFill="1" applyBorder="1" applyAlignment="1" applyProtection="1">
      <alignment horizontal="center" vertical="center"/>
      <protection locked="0"/>
    </xf>
    <xf numFmtId="0" fontId="12" fillId="10" borderId="33" xfId="0" applyFont="1" applyFill="1" applyBorder="1" applyAlignment="1" applyProtection="1">
      <alignment horizontal="center" vertical="center"/>
      <protection locked="0"/>
    </xf>
    <xf numFmtId="0" fontId="12" fillId="12" borderId="17" xfId="0" applyFont="1" applyFill="1" applyBorder="1" applyAlignment="1" applyProtection="1">
      <alignment horizontal="center" vertical="center"/>
      <protection locked="0"/>
    </xf>
    <xf numFmtId="0" fontId="11" fillId="0" borderId="34" xfId="0" applyFont="1" applyBorder="1" applyAlignment="1">
      <alignment vertical="center"/>
    </xf>
    <xf numFmtId="0" fontId="33" fillId="13" borderId="35" xfId="0" applyFont="1" applyFill="1" applyBorder="1" applyAlignment="1" applyProtection="1">
      <alignment horizontal="center" vertical="center"/>
      <protection locked="0"/>
    </xf>
    <xf numFmtId="0" fontId="33" fillId="13" borderId="36" xfId="0" applyFont="1" applyFill="1" applyBorder="1" applyAlignment="1" applyProtection="1">
      <alignment horizontal="center" vertical="center"/>
      <protection locked="0"/>
    </xf>
    <xf numFmtId="0" fontId="33" fillId="13" borderId="17" xfId="0" applyFont="1" applyFill="1" applyBorder="1" applyAlignment="1" applyProtection="1">
      <alignment horizontal="center" vertical="center"/>
      <protection locked="0"/>
    </xf>
    <xf numFmtId="0" fontId="12" fillId="14" borderId="37" xfId="0" applyFont="1" applyFill="1" applyBorder="1" applyAlignment="1" applyProtection="1">
      <alignment horizontal="center" vertical="center"/>
      <protection locked="0"/>
    </xf>
    <xf numFmtId="0" fontId="12" fillId="14" borderId="32" xfId="0" applyFont="1" applyFill="1" applyBorder="1" applyAlignment="1" applyProtection="1">
      <alignment horizontal="center" vertical="center"/>
      <protection locked="0"/>
    </xf>
    <xf numFmtId="0" fontId="12" fillId="14" borderId="35" xfId="0" applyFont="1" applyFill="1" applyBorder="1" applyAlignment="1" applyProtection="1">
      <alignment horizontal="center" vertical="center"/>
      <protection locked="0"/>
    </xf>
    <xf numFmtId="0" fontId="12" fillId="14" borderId="17" xfId="0" applyFont="1" applyFill="1" applyBorder="1" applyAlignment="1" applyProtection="1">
      <alignment horizontal="center" vertical="center"/>
      <protection locked="0"/>
    </xf>
    <xf numFmtId="0" fontId="11" fillId="0" borderId="38" xfId="0" applyFont="1" applyBorder="1" applyAlignment="1">
      <alignment vertical="center"/>
    </xf>
    <xf numFmtId="0" fontId="3" fillId="0" borderId="2" xfId="0" applyFont="1" applyBorder="1"/>
    <xf numFmtId="0" fontId="3" fillId="0" borderId="14" xfId="0" applyFont="1" applyBorder="1"/>
    <xf numFmtId="0" fontId="0" fillId="0" borderId="38" xfId="0" applyBorder="1"/>
    <xf numFmtId="0" fontId="3" fillId="0" borderId="38" xfId="0" applyFont="1" applyBorder="1" applyAlignment="1">
      <alignment horizontal="center"/>
    </xf>
    <xf numFmtId="0" fontId="3" fillId="7" borderId="39" xfId="0" applyFont="1" applyFill="1" applyBorder="1" applyAlignment="1">
      <alignment horizontal="center"/>
    </xf>
    <xf numFmtId="0" fontId="3" fillId="0" borderId="0" xfId="0" applyFont="1" applyAlignment="1">
      <alignment horizontal="center"/>
    </xf>
    <xf numFmtId="0" fontId="5" fillId="0" borderId="4" xfId="0" applyFont="1" applyBorder="1"/>
    <xf numFmtId="0" fontId="3" fillId="0" borderId="10" xfId="0" applyFont="1" applyBorder="1"/>
    <xf numFmtId="0" fontId="5" fillId="0" borderId="38" xfId="0" applyFont="1" applyBorder="1"/>
    <xf numFmtId="0" fontId="3" fillId="7" borderId="40" xfId="0" applyFont="1" applyFill="1" applyBorder="1" applyAlignment="1">
      <alignment horizontal="center"/>
    </xf>
    <xf numFmtId="0" fontId="0" fillId="7" borderId="0" xfId="0" applyFill="1"/>
    <xf numFmtId="0" fontId="5" fillId="0" borderId="7" xfId="0" applyFont="1" applyBorder="1"/>
    <xf numFmtId="0" fontId="3" fillId="0" borderId="20" xfId="0" applyFont="1" applyBorder="1"/>
    <xf numFmtId="0" fontId="3" fillId="0" borderId="41" xfId="0" applyFont="1" applyBorder="1"/>
    <xf numFmtId="0" fontId="3" fillId="2" borderId="42" xfId="0" applyFont="1" applyFill="1" applyBorder="1"/>
    <xf numFmtId="0" fontId="3" fillId="2" borderId="0" xfId="0" applyFont="1" applyFill="1"/>
    <xf numFmtId="0" fontId="3" fillId="3" borderId="0" xfId="0" applyFont="1" applyFill="1"/>
    <xf numFmtId="0" fontId="3" fillId="4" borderId="0" xfId="0" applyFont="1" applyFill="1"/>
    <xf numFmtId="0" fontId="3" fillId="5" borderId="0" xfId="0" applyFont="1" applyFill="1"/>
    <xf numFmtId="0" fontId="3" fillId="0" borderId="43" xfId="0" applyFont="1" applyBorder="1"/>
    <xf numFmtId="0" fontId="3" fillId="3" borderId="38" xfId="0" applyFont="1" applyFill="1" applyBorder="1"/>
    <xf numFmtId="0" fontId="3" fillId="0" borderId="44" xfId="0" applyFont="1" applyBorder="1"/>
    <xf numFmtId="0" fontId="3" fillId="4" borderId="45" xfId="0" applyFont="1" applyFill="1" applyBorder="1"/>
    <xf numFmtId="0" fontId="3" fillId="0" borderId="46" xfId="0" applyFont="1" applyBorder="1"/>
    <xf numFmtId="0" fontId="3" fillId="5" borderId="47" xfId="0" applyFont="1" applyFill="1" applyBorder="1"/>
    <xf numFmtId="0" fontId="0" fillId="0" borderId="41" xfId="0" applyBorder="1"/>
    <xf numFmtId="16" fontId="0" fillId="2" borderId="42" xfId="0" applyNumberFormat="1" applyFill="1" applyBorder="1"/>
    <xf numFmtId="0" fontId="0" fillId="0" borderId="44" xfId="0" applyBorder="1"/>
    <xf numFmtId="0" fontId="0" fillId="3" borderId="38" xfId="0" applyFill="1" applyBorder="1"/>
    <xf numFmtId="0" fontId="0" fillId="4" borderId="38" xfId="0" applyFill="1" applyBorder="1"/>
    <xf numFmtId="0" fontId="0" fillId="0" borderId="48" xfId="0" applyBorder="1"/>
    <xf numFmtId="0" fontId="0" fillId="5" borderId="34" xfId="0" applyFill="1" applyBorder="1"/>
    <xf numFmtId="0" fontId="2" fillId="0" borderId="14" xfId="0" applyFont="1" applyBorder="1"/>
    <xf numFmtId="0" fontId="2" fillId="0" borderId="49" xfId="0" applyFont="1" applyBorder="1"/>
    <xf numFmtId="0" fontId="3" fillId="3" borderId="10" xfId="0" applyFont="1" applyFill="1" applyBorder="1"/>
    <xf numFmtId="0" fontId="3" fillId="4" borderId="10" xfId="0" applyFont="1" applyFill="1" applyBorder="1"/>
    <xf numFmtId="0" fontId="0" fillId="5" borderId="0" xfId="0" applyFill="1"/>
    <xf numFmtId="0" fontId="3" fillId="5" borderId="10" xfId="0" applyFont="1" applyFill="1" applyBorder="1"/>
    <xf numFmtId="0" fontId="3" fillId="2" borderId="10" xfId="0" applyFont="1" applyFill="1" applyBorder="1"/>
    <xf numFmtId="0" fontId="3" fillId="0" borderId="50" xfId="0" applyFont="1" applyBorder="1"/>
    <xf numFmtId="0" fontId="0" fillId="3" borderId="0" xfId="0" applyFill="1"/>
    <xf numFmtId="0" fontId="3" fillId="5" borderId="20" xfId="0" applyFont="1" applyFill="1" applyBorder="1"/>
    <xf numFmtId="0" fontId="3" fillId="4" borderId="47" xfId="0" applyFont="1" applyFill="1" applyBorder="1"/>
    <xf numFmtId="0" fontId="3" fillId="0" borderId="48" xfId="0" applyFont="1" applyBorder="1"/>
    <xf numFmtId="0" fontId="3" fillId="5" borderId="34" xfId="0" applyFont="1" applyFill="1" applyBorder="1"/>
    <xf numFmtId="9" fontId="3" fillId="2" borderId="51" xfId="0" applyNumberFormat="1" applyFont="1" applyFill="1" applyBorder="1"/>
    <xf numFmtId="0" fontId="3" fillId="4" borderId="38" xfId="0" applyFont="1" applyFill="1" applyBorder="1"/>
    <xf numFmtId="0" fontId="3" fillId="2" borderId="2" xfId="0" applyFont="1" applyFill="1" applyBorder="1"/>
    <xf numFmtId="0" fontId="3" fillId="3" borderId="4" xfId="0" applyFont="1" applyFill="1" applyBorder="1"/>
    <xf numFmtId="0" fontId="3" fillId="0" borderId="12" xfId="0" applyFont="1" applyBorder="1"/>
    <xf numFmtId="0" fontId="3" fillId="4" borderId="5" xfId="0" applyFont="1" applyFill="1" applyBorder="1"/>
    <xf numFmtId="0" fontId="3" fillId="5" borderId="7" xfId="0" applyFont="1" applyFill="1" applyBorder="1"/>
    <xf numFmtId="0" fontId="0" fillId="4" borderId="0" xfId="0" applyFill="1"/>
    <xf numFmtId="0" fontId="3" fillId="0" borderId="49" xfId="0" applyFont="1" applyBorder="1"/>
    <xf numFmtId="0" fontId="3" fillId="3" borderId="52" xfId="0" applyFont="1" applyFill="1" applyBorder="1"/>
    <xf numFmtId="0" fontId="3" fillId="4" borderId="4" xfId="0" applyFont="1" applyFill="1" applyBorder="1"/>
    <xf numFmtId="0" fontId="2" fillId="0" borderId="43" xfId="0" applyFont="1" applyBorder="1"/>
    <xf numFmtId="0" fontId="3" fillId="2" borderId="13" xfId="0" applyFont="1" applyFill="1" applyBorder="1"/>
    <xf numFmtId="0" fontId="8" fillId="0" borderId="44" xfId="0" applyFont="1" applyBorder="1"/>
    <xf numFmtId="0" fontId="8" fillId="3" borderId="21" xfId="0" applyFont="1" applyFill="1" applyBorder="1"/>
    <xf numFmtId="0" fontId="8" fillId="4" borderId="22" xfId="0" applyFont="1" applyFill="1" applyBorder="1"/>
    <xf numFmtId="0" fontId="3" fillId="5" borderId="22" xfId="0" applyFont="1" applyFill="1" applyBorder="1"/>
    <xf numFmtId="0" fontId="2" fillId="0" borderId="41" xfId="0" applyFont="1" applyBorder="1"/>
    <xf numFmtId="0" fontId="2" fillId="0" borderId="44" xfId="0" applyFont="1" applyBorder="1"/>
    <xf numFmtId="0" fontId="3" fillId="5" borderId="4" xfId="0" applyFont="1" applyFill="1" applyBorder="1"/>
    <xf numFmtId="0" fontId="2" fillId="0" borderId="16" xfId="0" applyFont="1" applyBorder="1"/>
    <xf numFmtId="0" fontId="3" fillId="0" borderId="11" xfId="0" applyFont="1" applyBorder="1"/>
    <xf numFmtId="0" fontId="2" fillId="0" borderId="2" xfId="0" applyFont="1" applyBorder="1"/>
    <xf numFmtId="0" fontId="2" fillId="0" borderId="4" xfId="0" applyFont="1" applyBorder="1"/>
    <xf numFmtId="0" fontId="3" fillId="0" borderId="4" xfId="0" applyFont="1" applyBorder="1"/>
    <xf numFmtId="0" fontId="4" fillId="0" borderId="4" xfId="0" applyFont="1" applyBorder="1"/>
    <xf numFmtId="0" fontId="3" fillId="4" borderId="18" xfId="0" applyFont="1" applyFill="1" applyBorder="1"/>
    <xf numFmtId="0" fontId="3" fillId="5" borderId="18" xfId="0" applyFont="1" applyFill="1" applyBorder="1"/>
    <xf numFmtId="0" fontId="0" fillId="2" borderId="0" xfId="0" applyFill="1"/>
    <xf numFmtId="0" fontId="3" fillId="0" borderId="7" xfId="0" applyFont="1" applyBorder="1"/>
    <xf numFmtId="0" fontId="3" fillId="5" borderId="53" xfId="0" applyFont="1" applyFill="1" applyBorder="1"/>
    <xf numFmtId="0" fontId="3" fillId="0" borderId="0" xfId="0" applyFont="1"/>
    <xf numFmtId="0" fontId="0" fillId="15" borderId="0" xfId="0" applyFill="1"/>
    <xf numFmtId="0" fontId="0" fillId="0" borderId="43" xfId="0" applyBorder="1"/>
    <xf numFmtId="0" fontId="3" fillId="0" borderId="54" xfId="0" applyFont="1" applyBorder="1"/>
    <xf numFmtId="0" fontId="2" fillId="0" borderId="0" xfId="0" applyFont="1"/>
    <xf numFmtId="0" fontId="2" fillId="0" borderId="29" xfId="0" applyFont="1" applyBorder="1"/>
    <xf numFmtId="0" fontId="2" fillId="0" borderId="55" xfId="0" applyFont="1" applyBorder="1"/>
    <xf numFmtId="0" fontId="0" fillId="2" borderId="8" xfId="0" applyFill="1" applyBorder="1"/>
    <xf numFmtId="0" fontId="0" fillId="8" borderId="0" xfId="0" applyFill="1"/>
    <xf numFmtId="0" fontId="0" fillId="0" borderId="3" xfId="0" applyBorder="1"/>
    <xf numFmtId="0" fontId="3" fillId="3" borderId="18" xfId="0" applyFont="1" applyFill="1" applyBorder="1"/>
    <xf numFmtId="0" fontId="2" fillId="0" borderId="7" xfId="0" applyFont="1" applyBorder="1"/>
    <xf numFmtId="0" fontId="0" fillId="2" borderId="15" xfId="0" applyFill="1" applyBorder="1"/>
    <xf numFmtId="0" fontId="0" fillId="0" borderId="4" xfId="0" applyBorder="1"/>
    <xf numFmtId="0" fontId="0" fillId="3" borderId="18" xfId="0" applyFill="1" applyBorder="1"/>
    <xf numFmtId="0" fontId="0" fillId="4" borderId="18" xfId="0" applyFill="1" applyBorder="1"/>
    <xf numFmtId="0" fontId="0" fillId="0" borderId="7" xfId="0" applyBorder="1"/>
    <xf numFmtId="0" fontId="0" fillId="5" borderId="53" xfId="0" applyFill="1" applyBorder="1"/>
    <xf numFmtId="0" fontId="0" fillId="2" borderId="2" xfId="0" applyFill="1" applyBorder="1"/>
    <xf numFmtId="0" fontId="0" fillId="0" borderId="10" xfId="0" applyBorder="1"/>
    <xf numFmtId="0" fontId="0" fillId="3" borderId="4" xfId="0" applyFill="1" applyBorder="1"/>
    <xf numFmtId="0" fontId="0" fillId="0" borderId="50" xfId="0" applyBorder="1"/>
    <xf numFmtId="0" fontId="0" fillId="4" borderId="5" xfId="0" applyFill="1" applyBorder="1"/>
    <xf numFmtId="0" fontId="0" fillId="0" borderId="20" xfId="0" applyBorder="1"/>
    <xf numFmtId="0" fontId="0" fillId="5" borderId="7" xfId="0" applyFill="1" applyBorder="1"/>
    <xf numFmtId="0" fontId="0" fillId="4" borderId="4" xfId="0" applyFill="1" applyBorder="1"/>
    <xf numFmtId="0" fontId="0" fillId="2" borderId="14" xfId="0" applyFill="1" applyBorder="1"/>
    <xf numFmtId="0" fontId="0" fillId="3" borderId="10" xfId="0" applyFill="1" applyBorder="1"/>
    <xf numFmtId="0" fontId="0" fillId="4" borderId="10" xfId="0" applyFill="1" applyBorder="1"/>
    <xf numFmtId="0" fontId="0" fillId="0" borderId="6" xfId="0" applyBorder="1"/>
    <xf numFmtId="0" fontId="0" fillId="5" borderId="20" xfId="0" applyFill="1" applyBorder="1"/>
    <xf numFmtId="0" fontId="0" fillId="2" borderId="3" xfId="0" applyFill="1" applyBorder="1"/>
    <xf numFmtId="14" fontId="0" fillId="3" borderId="4" xfId="0" applyNumberFormat="1" applyFill="1" applyBorder="1" applyAlignment="1">
      <alignment horizontal="left"/>
    </xf>
    <xf numFmtId="14" fontId="0" fillId="4" borderId="4" xfId="0" applyNumberFormat="1" applyFill="1" applyBorder="1" applyAlignment="1">
      <alignment horizontal="left"/>
    </xf>
    <xf numFmtId="0" fontId="3" fillId="0" borderId="52" xfId="0" applyFont="1" applyBorder="1"/>
    <xf numFmtId="0" fontId="0" fillId="5" borderId="56" xfId="0" applyFill="1" applyBorder="1"/>
    <xf numFmtId="0" fontId="0" fillId="4" borderId="3" xfId="0" applyFill="1" applyBorder="1"/>
    <xf numFmtId="0" fontId="0" fillId="0" borderId="12" xfId="0" applyBorder="1"/>
    <xf numFmtId="0" fontId="0" fillId="5" borderId="5" xfId="0" applyFill="1" applyBorder="1"/>
    <xf numFmtId="0" fontId="0" fillId="4" borderId="50" xfId="0" applyFill="1" applyBorder="1"/>
    <xf numFmtId="0" fontId="2" fillId="0" borderId="57" xfId="0" applyFont="1" applyBorder="1"/>
    <xf numFmtId="0" fontId="0" fillId="0" borderId="1" xfId="0" applyBorder="1"/>
    <xf numFmtId="0" fontId="0" fillId="0" borderId="2" xfId="0" applyBorder="1"/>
    <xf numFmtId="0" fontId="0" fillId="0" borderId="52" xfId="0" applyBorder="1"/>
    <xf numFmtId="0" fontId="35" fillId="0" borderId="17" xfId="0" applyFont="1" applyBorder="1" applyAlignment="1" applyProtection="1">
      <alignment horizontal="center" vertical="center"/>
      <protection hidden="1"/>
    </xf>
    <xf numFmtId="0" fontId="18" fillId="9" borderId="0" xfId="0" applyFont="1" applyFill="1" applyAlignment="1" applyProtection="1">
      <alignment vertical="center"/>
      <protection hidden="1"/>
    </xf>
    <xf numFmtId="0" fontId="36" fillId="9" borderId="0" xfId="0" applyFont="1" applyFill="1" applyAlignment="1" applyProtection="1">
      <alignment vertical="center"/>
      <protection hidden="1"/>
    </xf>
    <xf numFmtId="0" fontId="37" fillId="9" borderId="0" xfId="0" applyFont="1" applyFill="1" applyAlignment="1" applyProtection="1">
      <alignment vertical="center"/>
      <protection hidden="1"/>
    </xf>
    <xf numFmtId="0" fontId="18" fillId="10" borderId="0" xfId="0" applyFont="1" applyFill="1" applyAlignment="1" applyProtection="1">
      <alignment vertical="center"/>
      <protection hidden="1"/>
    </xf>
    <xf numFmtId="0" fontId="18" fillId="0" borderId="0" xfId="0" applyFont="1" applyAlignment="1" applyProtection="1">
      <alignment vertical="center"/>
      <protection hidden="1"/>
    </xf>
    <xf numFmtId="0" fontId="18" fillId="0" borderId="0" xfId="0" applyFont="1" applyProtection="1">
      <protection hidden="1"/>
    </xf>
    <xf numFmtId="14" fontId="18" fillId="0" borderId="0" xfId="0" applyNumberFormat="1" applyFont="1" applyAlignment="1" applyProtection="1">
      <alignment horizontal="left"/>
      <protection hidden="1"/>
    </xf>
    <xf numFmtId="0" fontId="18" fillId="10" borderId="0" xfId="0" applyFont="1" applyFill="1" applyProtection="1">
      <protection hidden="1"/>
    </xf>
    <xf numFmtId="0" fontId="18" fillId="0" borderId="0" xfId="0" applyFont="1" applyAlignment="1" applyProtection="1">
      <alignment horizontal="left"/>
      <protection hidden="1"/>
    </xf>
    <xf numFmtId="164" fontId="18" fillId="0" borderId="0" xfId="0" applyNumberFormat="1" applyFont="1" applyProtection="1">
      <protection hidden="1"/>
    </xf>
    <xf numFmtId="1" fontId="18" fillId="0" borderId="0" xfId="0" applyNumberFormat="1" applyFont="1" applyProtection="1">
      <protection hidden="1"/>
    </xf>
    <xf numFmtId="9" fontId="18" fillId="0" borderId="0" xfId="2" applyFont="1" applyFill="1" applyBorder="1" applyAlignment="1" applyProtection="1">
      <alignment horizontal="left"/>
      <protection hidden="1"/>
    </xf>
    <xf numFmtId="9" fontId="18" fillId="0" borderId="0" xfId="2" applyFont="1" applyBorder="1" applyAlignment="1" applyProtection="1">
      <alignment horizontal="left"/>
      <protection hidden="1"/>
    </xf>
    <xf numFmtId="0" fontId="18" fillId="0" borderId="0" xfId="0" applyFont="1" applyAlignment="1" applyProtection="1">
      <alignment horizontal="right"/>
      <protection hidden="1"/>
    </xf>
    <xf numFmtId="0" fontId="23" fillId="0" borderId="0" xfId="0" applyFont="1" applyProtection="1">
      <protection hidden="1"/>
    </xf>
    <xf numFmtId="0" fontId="37" fillId="0" borderId="0" xfId="0" applyFont="1" applyProtection="1">
      <protection hidden="1"/>
    </xf>
    <xf numFmtId="165" fontId="38" fillId="0" borderId="0" xfId="0" applyNumberFormat="1" applyFont="1" applyAlignment="1" applyProtection="1">
      <alignment horizontal="center"/>
      <protection hidden="1"/>
    </xf>
    <xf numFmtId="0" fontId="39" fillId="0" borderId="0" xfId="0" applyFont="1" applyProtection="1">
      <protection hidden="1"/>
    </xf>
    <xf numFmtId="0" fontId="39" fillId="0" borderId="0" xfId="0" applyFont="1" applyAlignment="1" applyProtection="1">
      <alignment horizontal="center"/>
      <protection hidden="1"/>
    </xf>
    <xf numFmtId="0" fontId="18" fillId="0" borderId="0" xfId="0" applyFont="1" applyAlignment="1" applyProtection="1">
      <alignment vertical="top" wrapText="1"/>
      <protection hidden="1"/>
    </xf>
    <xf numFmtId="0" fontId="18" fillId="0" borderId="0" xfId="0" applyFont="1" applyAlignment="1" applyProtection="1">
      <alignment horizontal="center"/>
      <protection hidden="1"/>
    </xf>
    <xf numFmtId="0" fontId="38" fillId="0" borderId="0" xfId="0" applyFont="1" applyAlignment="1" applyProtection="1">
      <alignment horizontal="right"/>
      <protection hidden="1"/>
    </xf>
    <xf numFmtId="165" fontId="40" fillId="0" borderId="0" xfId="0" applyNumberFormat="1" applyFont="1" applyAlignment="1" applyProtection="1">
      <alignment horizontal="center"/>
      <protection hidden="1"/>
    </xf>
    <xf numFmtId="164" fontId="18" fillId="0" borderId="0" xfId="0" applyNumberFormat="1" applyFont="1" applyAlignment="1" applyProtection="1">
      <alignment horizontal="left"/>
      <protection hidden="1"/>
    </xf>
    <xf numFmtId="0" fontId="18" fillId="0" borderId="0" xfId="0" applyFont="1" applyAlignment="1" applyProtection="1">
      <alignment vertical="center" wrapText="1"/>
      <protection hidden="1"/>
    </xf>
    <xf numFmtId="0" fontId="38" fillId="0" borderId="0" xfId="0" applyFont="1" applyAlignment="1" applyProtection="1">
      <alignment horizontal="center"/>
      <protection hidden="1"/>
    </xf>
    <xf numFmtId="49" fontId="18" fillId="0" borderId="0" xfId="0" applyNumberFormat="1" applyFont="1" applyAlignment="1" applyProtection="1">
      <alignment vertical="top" wrapText="1"/>
      <protection hidden="1"/>
    </xf>
    <xf numFmtId="0" fontId="37" fillId="9" borderId="0" xfId="0" applyFont="1" applyFill="1" applyProtection="1">
      <protection hidden="1"/>
    </xf>
    <xf numFmtId="0" fontId="18" fillId="9" borderId="0" xfId="0" applyFont="1" applyFill="1" applyProtection="1">
      <protection hidden="1"/>
    </xf>
    <xf numFmtId="0" fontId="32" fillId="9" borderId="0" xfId="0" applyFont="1" applyFill="1" applyAlignment="1" applyProtection="1">
      <alignment vertical="center"/>
      <protection hidden="1"/>
    </xf>
    <xf numFmtId="0" fontId="32" fillId="9" borderId="0" xfId="0" applyFont="1" applyFill="1" applyProtection="1">
      <protection hidden="1"/>
    </xf>
    <xf numFmtId="0" fontId="37" fillId="0" borderId="0" xfId="0" applyFont="1" applyAlignment="1" applyProtection="1">
      <alignment horizontal="center"/>
      <protection hidden="1"/>
    </xf>
    <xf numFmtId="0" fontId="19" fillId="0" borderId="0" xfId="0" applyFont="1" applyProtection="1">
      <protection hidden="1"/>
    </xf>
    <xf numFmtId="0" fontId="11" fillId="0" borderId="0" xfId="0" applyFont="1" applyAlignment="1">
      <alignment horizontal="left" vertical="center"/>
    </xf>
    <xf numFmtId="0" fontId="11" fillId="0" borderId="0" xfId="0" applyFont="1" applyAlignment="1">
      <alignment horizontal="left" vertical="center" wrapText="1"/>
    </xf>
    <xf numFmtId="0" fontId="11" fillId="16" borderId="0" xfId="0" applyFont="1" applyFill="1"/>
    <xf numFmtId="0" fontId="32" fillId="9" borderId="0" xfId="0" applyFont="1" applyFill="1"/>
    <xf numFmtId="0" fontId="31" fillId="16" borderId="0" xfId="0" applyFont="1" applyFill="1"/>
    <xf numFmtId="0" fontId="19" fillId="16" borderId="0" xfId="0" applyFont="1" applyFill="1"/>
    <xf numFmtId="0" fontId="11" fillId="16" borderId="0" xfId="0" applyFont="1" applyFill="1" applyAlignment="1">
      <alignment wrapText="1"/>
    </xf>
    <xf numFmtId="0" fontId="19" fillId="16" borderId="0" xfId="0" applyFont="1" applyFill="1" applyAlignment="1">
      <alignment wrapText="1"/>
    </xf>
    <xf numFmtId="0" fontId="17" fillId="0" borderId="12" xfId="0" applyFont="1" applyBorder="1" applyAlignment="1">
      <alignment vertical="center"/>
    </xf>
    <xf numFmtId="0" fontId="18" fillId="0" borderId="0" xfId="0" applyFont="1" applyAlignment="1" applyProtection="1">
      <alignment vertical="center" textRotation="90"/>
      <protection hidden="1"/>
    </xf>
    <xf numFmtId="0" fontId="18" fillId="0" borderId="0" xfId="0" applyFont="1" applyAlignment="1" applyProtection="1">
      <alignment vertical="center" textRotation="90" wrapText="1"/>
      <protection hidden="1"/>
    </xf>
    <xf numFmtId="0" fontId="32" fillId="17" borderId="0" xfId="0" applyFont="1" applyFill="1" applyAlignment="1">
      <alignment wrapText="1"/>
    </xf>
    <xf numFmtId="0" fontId="22" fillId="10" borderId="0" xfId="0" applyFont="1" applyFill="1"/>
    <xf numFmtId="0" fontId="11" fillId="0" borderId="18" xfId="0" applyFont="1" applyBorder="1" applyAlignment="1">
      <alignment vertical="center"/>
    </xf>
    <xf numFmtId="0" fontId="41" fillId="0" borderId="11" xfId="0" applyFont="1" applyBorder="1" applyAlignment="1">
      <alignment vertical="center"/>
    </xf>
    <xf numFmtId="0" fontId="12" fillId="0" borderId="14" xfId="0" applyFont="1" applyBorder="1" applyAlignment="1">
      <alignment vertical="center"/>
    </xf>
    <xf numFmtId="0" fontId="12" fillId="0" borderId="15" xfId="0" applyFont="1" applyBorder="1" applyAlignment="1">
      <alignment vertical="center"/>
    </xf>
    <xf numFmtId="0" fontId="11" fillId="10" borderId="39" xfId="0" applyFont="1" applyFill="1" applyBorder="1" applyAlignment="1" applyProtection="1">
      <alignment horizontal="right" vertical="center"/>
      <protection locked="0"/>
    </xf>
    <xf numFmtId="166" fontId="11" fillId="10" borderId="58" xfId="0" applyNumberFormat="1" applyFont="1" applyFill="1" applyBorder="1" applyAlignment="1" applyProtection="1">
      <alignment horizontal="right" vertical="center"/>
      <protection locked="0"/>
    </xf>
    <xf numFmtId="0" fontId="12" fillId="0" borderId="53" xfId="0" applyFont="1" applyBorder="1" applyAlignment="1">
      <alignment vertical="center"/>
    </xf>
    <xf numFmtId="0" fontId="11" fillId="10" borderId="40" xfId="2" applyNumberFormat="1" applyFont="1" applyFill="1" applyBorder="1" applyAlignment="1" applyProtection="1">
      <alignment horizontal="right" vertical="center"/>
      <protection locked="0"/>
    </xf>
    <xf numFmtId="0" fontId="11" fillId="10" borderId="59" xfId="2" applyNumberFormat="1" applyFont="1" applyFill="1" applyBorder="1" applyAlignment="1" applyProtection="1">
      <alignment horizontal="right" vertical="center"/>
      <protection locked="0"/>
    </xf>
    <xf numFmtId="0" fontId="39" fillId="0" borderId="0" xfId="0" applyFont="1" applyAlignment="1" applyProtection="1">
      <alignment horizontal="left"/>
      <protection hidden="1"/>
    </xf>
    <xf numFmtId="164" fontId="38" fillId="10" borderId="38" xfId="0" applyNumberFormat="1" applyFont="1" applyFill="1" applyBorder="1" applyAlignment="1" applyProtection="1">
      <alignment horizontal="center"/>
      <protection hidden="1"/>
    </xf>
    <xf numFmtId="167" fontId="0" fillId="0" borderId="0" xfId="0" applyNumberFormat="1"/>
    <xf numFmtId="0" fontId="12" fillId="0" borderId="0" xfId="0" applyFont="1"/>
    <xf numFmtId="0" fontId="22" fillId="0" borderId="0" xfId="0" applyFont="1" applyAlignment="1" applyProtection="1">
      <alignment horizontal="left"/>
      <protection hidden="1"/>
    </xf>
    <xf numFmtId="165" fontId="22" fillId="0" borderId="0" xfId="2" applyNumberFormat="1" applyFont="1" applyFill="1" applyBorder="1" applyAlignment="1" applyProtection="1">
      <alignment horizontal="left"/>
      <protection hidden="1"/>
    </xf>
    <xf numFmtId="9" fontId="11" fillId="10" borderId="19" xfId="2" applyFont="1" applyFill="1" applyBorder="1" applyAlignment="1" applyProtection="1">
      <alignment horizontal="center" vertical="center"/>
      <protection locked="0"/>
    </xf>
    <xf numFmtId="0" fontId="11" fillId="10" borderId="61" xfId="0" applyFont="1" applyFill="1" applyBorder="1" applyAlignment="1" applyProtection="1">
      <alignment horizontal="right" vertical="center"/>
      <protection locked="0"/>
    </xf>
    <xf numFmtId="9" fontId="11" fillId="0" borderId="45" xfId="2" applyFont="1" applyFill="1" applyBorder="1" applyAlignment="1" applyProtection="1">
      <alignment horizontal="center" vertical="center"/>
    </xf>
    <xf numFmtId="9" fontId="11" fillId="0" borderId="62" xfId="2" applyFont="1" applyFill="1" applyBorder="1" applyAlignment="1" applyProtection="1">
      <alignment horizontal="center" vertical="center"/>
    </xf>
    <xf numFmtId="0" fontId="42" fillId="0" borderId="0" xfId="0" applyFont="1" applyProtection="1">
      <protection hidden="1"/>
    </xf>
    <xf numFmtId="0" fontId="18" fillId="0" borderId="0" xfId="0" applyFont="1" applyAlignment="1" applyProtection="1">
      <alignment horizontal="center" vertical="center" textRotation="90" wrapText="1"/>
      <protection hidden="1"/>
    </xf>
    <xf numFmtId="3" fontId="18" fillId="0" borderId="0" xfId="2" applyNumberFormat="1" applyFont="1" applyFill="1" applyBorder="1" applyAlignment="1" applyProtection="1">
      <alignment horizontal="left"/>
      <protection hidden="1"/>
    </xf>
    <xf numFmtId="49" fontId="25" fillId="0" borderId="0" xfId="0" applyNumberFormat="1" applyFont="1" applyAlignment="1" applyProtection="1">
      <alignment vertical="top"/>
      <protection hidden="1"/>
    </xf>
    <xf numFmtId="0" fontId="19" fillId="16" borderId="0" xfId="0" applyFont="1" applyFill="1" applyAlignment="1">
      <alignment vertical="top" wrapText="1"/>
    </xf>
    <xf numFmtId="0" fontId="12" fillId="0" borderId="20" xfId="0" applyFont="1" applyBorder="1" applyAlignment="1">
      <alignment vertical="center"/>
    </xf>
    <xf numFmtId="0" fontId="43" fillId="0" borderId="0" xfId="0" applyFont="1" applyAlignment="1">
      <alignment horizontal="center"/>
    </xf>
    <xf numFmtId="0" fontId="43" fillId="0" borderId="9" xfId="0" applyFont="1" applyBorder="1" applyAlignment="1">
      <alignment horizontal="center"/>
    </xf>
    <xf numFmtId="0" fontId="43" fillId="15" borderId="41" xfId="0" applyFont="1" applyFill="1" applyBorder="1" applyAlignment="1">
      <alignment horizontal="center"/>
    </xf>
    <xf numFmtId="0" fontId="43" fillId="0" borderId="58" xfId="0" applyFont="1" applyBorder="1" applyAlignment="1">
      <alignment horizontal="center"/>
    </xf>
    <xf numFmtId="0" fontId="43" fillId="0" borderId="40" xfId="0" applyFont="1" applyBorder="1" applyAlignment="1">
      <alignment horizontal="center"/>
    </xf>
    <xf numFmtId="0" fontId="43" fillId="0" borderId="59" xfId="0" applyFont="1" applyBorder="1" applyAlignment="1">
      <alignment horizontal="center"/>
    </xf>
    <xf numFmtId="0" fontId="43" fillId="0" borderId="58" xfId="0" applyFont="1" applyBorder="1" applyAlignment="1">
      <alignment horizontal="center" vertical="center"/>
    </xf>
    <xf numFmtId="0" fontId="43" fillId="0" borderId="40" xfId="0" applyFont="1" applyBorder="1" applyAlignment="1">
      <alignment horizontal="center" vertical="center"/>
    </xf>
    <xf numFmtId="0" fontId="43" fillId="0" borderId="59" xfId="0" applyFont="1" applyBorder="1" applyAlignment="1">
      <alignment horizontal="center" vertical="center"/>
    </xf>
    <xf numFmtId="0" fontId="43" fillId="0" borderId="63" xfId="0" applyFont="1" applyBorder="1" applyAlignment="1">
      <alignment horizontal="center" vertical="center"/>
    </xf>
    <xf numFmtId="0" fontId="43" fillId="0" borderId="39" xfId="0" applyFont="1" applyBorder="1" applyAlignment="1">
      <alignment horizontal="center" vertical="center"/>
    </xf>
    <xf numFmtId="0" fontId="43" fillId="0" borderId="45" xfId="0" applyFont="1" applyBorder="1" applyAlignment="1">
      <alignment horizontal="center" vertical="center"/>
    </xf>
    <xf numFmtId="0" fontId="43" fillId="0" borderId="62" xfId="0" applyFont="1" applyBorder="1" applyAlignment="1">
      <alignment horizontal="center" vertical="center"/>
    </xf>
    <xf numFmtId="0" fontId="43" fillId="9" borderId="0" xfId="0" applyFont="1" applyFill="1" applyAlignment="1">
      <alignment horizontal="center" vertical="center"/>
    </xf>
    <xf numFmtId="0" fontId="44" fillId="0" borderId="31" xfId="0" applyFont="1" applyBorder="1" applyAlignment="1">
      <alignment horizontal="center" vertical="center"/>
    </xf>
    <xf numFmtId="0" fontId="44" fillId="0" borderId="39" xfId="0" applyFont="1" applyBorder="1" applyAlignment="1">
      <alignment horizontal="center" vertical="center"/>
    </xf>
    <xf numFmtId="0" fontId="43" fillId="0" borderId="1" xfId="0" applyFont="1" applyBorder="1" applyAlignment="1">
      <alignment horizontal="center" vertical="center"/>
    </xf>
    <xf numFmtId="0" fontId="43" fillId="0" borderId="52" xfId="0" applyFont="1" applyBorder="1" applyAlignment="1">
      <alignment vertical="center"/>
    </xf>
    <xf numFmtId="0" fontId="43" fillId="6" borderId="3" xfId="0" applyFont="1" applyFill="1" applyBorder="1" applyAlignment="1">
      <alignment horizontal="center" vertical="center"/>
    </xf>
    <xf numFmtId="0" fontId="43" fillId="6" borderId="6" xfId="0" applyFont="1" applyFill="1" applyBorder="1" applyAlignment="1">
      <alignment horizontal="center" vertical="center"/>
    </xf>
    <xf numFmtId="0" fontId="43" fillId="6" borderId="58" xfId="0" applyFont="1" applyFill="1" applyBorder="1" applyAlignment="1">
      <alignment horizontal="center" vertical="center"/>
    </xf>
    <xf numFmtId="0" fontId="43" fillId="6" borderId="40" xfId="0" applyFont="1" applyFill="1" applyBorder="1" applyAlignment="1">
      <alignment horizontal="center" vertical="center"/>
    </xf>
    <xf numFmtId="0" fontId="43" fillId="6" borderId="63" xfId="0" applyFont="1" applyFill="1" applyBorder="1" applyAlignment="1">
      <alignment horizontal="center" vertical="center"/>
    </xf>
    <xf numFmtId="0" fontId="43" fillId="6" borderId="39" xfId="0" applyFont="1" applyFill="1" applyBorder="1" applyAlignment="1">
      <alignment horizontal="center" vertical="center"/>
    </xf>
    <xf numFmtId="0" fontId="43" fillId="6" borderId="48" xfId="0" applyFont="1" applyFill="1" applyBorder="1" applyAlignment="1">
      <alignment horizontal="center" vertical="center"/>
    </xf>
    <xf numFmtId="0" fontId="43" fillId="6" borderId="59" xfId="0" applyFont="1" applyFill="1" applyBorder="1" applyAlignment="1">
      <alignment horizontal="center" vertical="center"/>
    </xf>
    <xf numFmtId="0" fontId="43" fillId="0" borderId="0" xfId="0" applyFont="1" applyAlignment="1">
      <alignment horizontal="center" vertical="center"/>
    </xf>
    <xf numFmtId="0" fontId="25" fillId="0" borderId="0" xfId="0" applyFont="1" applyProtection="1">
      <protection hidden="1"/>
    </xf>
    <xf numFmtId="164" fontId="40" fillId="18" borderId="38" xfId="0" applyNumberFormat="1" applyFont="1" applyFill="1" applyBorder="1" applyAlignment="1" applyProtection="1">
      <alignment horizontal="center"/>
      <protection hidden="1"/>
    </xf>
    <xf numFmtId="0" fontId="34" fillId="9" borderId="30" xfId="0" applyFont="1" applyFill="1" applyBorder="1" applyAlignment="1">
      <alignment vertical="center"/>
    </xf>
    <xf numFmtId="1" fontId="22" fillId="0" borderId="0" xfId="0" applyNumberFormat="1" applyFont="1" applyAlignment="1" applyProtection="1">
      <alignment horizontal="left"/>
      <protection hidden="1"/>
    </xf>
    <xf numFmtId="164" fontId="22" fillId="0" borderId="0" xfId="0" applyNumberFormat="1" applyFont="1" applyAlignment="1" applyProtection="1">
      <alignment horizontal="left"/>
      <protection hidden="1"/>
    </xf>
    <xf numFmtId="0" fontId="26" fillId="10" borderId="0" xfId="0" applyFont="1" applyFill="1" applyAlignment="1">
      <alignment vertical="top" wrapText="1"/>
    </xf>
    <xf numFmtId="0" fontId="19" fillId="10" borderId="0" xfId="0" applyFont="1" applyFill="1" applyAlignment="1">
      <alignment vertical="top"/>
    </xf>
    <xf numFmtId="0" fontId="19" fillId="10" borderId="0" xfId="0" applyFont="1" applyFill="1" applyAlignment="1">
      <alignment vertical="top" wrapText="1"/>
    </xf>
    <xf numFmtId="0" fontId="19" fillId="10" borderId="0" xfId="0" applyFont="1" applyFill="1" applyAlignment="1">
      <alignment horizontal="left" vertical="top" wrapText="1"/>
    </xf>
    <xf numFmtId="0" fontId="11" fillId="10" borderId="0" xfId="0" applyFont="1" applyFill="1" applyAlignment="1">
      <alignment vertical="top"/>
    </xf>
    <xf numFmtId="0" fontId="11" fillId="10" borderId="0" xfId="0" applyFont="1" applyFill="1" applyAlignment="1">
      <alignment vertical="top" wrapText="1"/>
    </xf>
    <xf numFmtId="0" fontId="27" fillId="10" borderId="0" xfId="0" applyFont="1" applyFill="1" applyAlignment="1">
      <alignment vertical="top" wrapText="1"/>
    </xf>
    <xf numFmtId="0" fontId="11" fillId="10" borderId="0" xfId="0" applyFont="1" applyFill="1"/>
    <xf numFmtId="0" fontId="19" fillId="16" borderId="0" xfId="0" applyFont="1" applyFill="1" applyAlignment="1">
      <alignment vertical="center" wrapText="1"/>
    </xf>
    <xf numFmtId="0" fontId="11" fillId="16" borderId="0" xfId="0" applyFont="1" applyFill="1" applyAlignment="1">
      <alignment vertical="center"/>
    </xf>
    <xf numFmtId="0" fontId="33" fillId="13" borderId="37" xfId="0" applyFont="1" applyFill="1" applyBorder="1" applyAlignment="1" applyProtection="1">
      <alignment horizontal="center" vertical="center"/>
      <protection locked="0"/>
    </xf>
    <xf numFmtId="0" fontId="38" fillId="0" borderId="0" xfId="0" applyFont="1" applyAlignment="1" applyProtection="1">
      <alignment horizontal="left"/>
      <protection hidden="1"/>
    </xf>
    <xf numFmtId="0" fontId="28" fillId="10" borderId="0" xfId="1" applyFill="1" applyAlignment="1" applyProtection="1">
      <alignment vertical="top" wrapText="1"/>
    </xf>
    <xf numFmtId="0" fontId="11" fillId="0" borderId="13" xfId="0" applyFont="1" applyBorder="1" applyAlignment="1">
      <alignment vertical="center" wrapText="1"/>
    </xf>
    <xf numFmtId="0" fontId="11" fillId="0" borderId="54" xfId="0" applyFont="1" applyBorder="1" applyAlignment="1">
      <alignment vertical="center" wrapText="1"/>
    </xf>
    <xf numFmtId="0" fontId="17" fillId="0" borderId="54" xfId="0" applyFont="1" applyBorder="1" applyAlignment="1">
      <alignment vertical="center" wrapText="1"/>
    </xf>
    <xf numFmtId="0" fontId="11" fillId="0" borderId="21" xfId="0" applyFont="1" applyBorder="1" applyAlignment="1">
      <alignment vertical="center" wrapText="1"/>
    </xf>
    <xf numFmtId="0" fontId="11" fillId="0" borderId="12" xfId="0" applyFont="1" applyBorder="1" applyAlignment="1">
      <alignment vertical="center" wrapText="1"/>
    </xf>
    <xf numFmtId="0" fontId="17" fillId="0" borderId="12" xfId="0" applyFont="1" applyBorder="1" applyAlignment="1">
      <alignment vertical="center" wrapText="1"/>
    </xf>
    <xf numFmtId="0" fontId="11" fillId="0" borderId="22" xfId="0" applyFont="1" applyBorder="1" applyAlignment="1">
      <alignment vertical="center" wrapText="1"/>
    </xf>
    <xf numFmtId="0" fontId="11" fillId="0" borderId="24" xfId="0" applyFont="1" applyBorder="1" applyAlignment="1">
      <alignment vertical="center" wrapText="1"/>
    </xf>
    <xf numFmtId="0" fontId="34" fillId="10" borderId="17" xfId="0" applyFont="1" applyFill="1" applyBorder="1" applyAlignment="1" applyProtection="1">
      <alignment horizontal="center" vertical="center"/>
      <protection hidden="1"/>
    </xf>
    <xf numFmtId="0" fontId="34" fillId="10" borderId="35" xfId="0" applyFont="1" applyFill="1" applyBorder="1" applyAlignment="1" applyProtection="1">
      <alignment horizontal="center" vertical="center"/>
      <protection hidden="1"/>
    </xf>
    <xf numFmtId="0" fontId="34" fillId="10" borderId="37" xfId="0" applyFont="1" applyFill="1" applyBorder="1" applyAlignment="1" applyProtection="1">
      <alignment horizontal="center" vertical="center"/>
      <protection hidden="1"/>
    </xf>
    <xf numFmtId="0" fontId="12" fillId="0" borderId="10" xfId="0" applyFont="1" applyBorder="1" applyAlignment="1">
      <alignment horizontal="left" vertical="center" wrapText="1"/>
    </xf>
    <xf numFmtId="0" fontId="0" fillId="0" borderId="60" xfId="0" applyBorder="1" applyAlignment="1">
      <alignment horizontal="left" vertical="center" wrapText="1"/>
    </xf>
    <xf numFmtId="0" fontId="17" fillId="0" borderId="54" xfId="0" applyFont="1" applyBorder="1" applyAlignment="1">
      <alignment vertical="center" wrapText="1"/>
    </xf>
    <xf numFmtId="0" fontId="0" fillId="0" borderId="54" xfId="0" applyBorder="1" applyAlignment="1">
      <alignment vertical="center" wrapText="1"/>
    </xf>
    <xf numFmtId="0" fontId="0" fillId="0" borderId="65" xfId="0" applyBorder="1" applyAlignment="1">
      <alignment vertical="center" wrapText="1"/>
    </xf>
    <xf numFmtId="0" fontId="11" fillId="0" borderId="54" xfId="0" applyFont="1" applyBorder="1" applyAlignment="1">
      <alignment vertical="center" wrapText="1"/>
    </xf>
    <xf numFmtId="0" fontId="29" fillId="0" borderId="54" xfId="0" applyFont="1" applyBorder="1" applyAlignment="1">
      <alignment vertical="center" wrapText="1"/>
    </xf>
    <xf numFmtId="0" fontId="12" fillId="0" borderId="14" xfId="0" applyFont="1" applyBorder="1" applyAlignment="1">
      <alignment vertical="center"/>
    </xf>
    <xf numFmtId="0" fontId="0" fillId="0" borderId="15" xfId="0" applyBorder="1" applyAlignment="1">
      <alignment vertical="center"/>
    </xf>
    <xf numFmtId="0" fontId="12" fillId="0" borderId="10" xfId="0" applyFont="1" applyBorder="1" applyAlignment="1">
      <alignment vertical="center"/>
    </xf>
    <xf numFmtId="0" fontId="0" fillId="0" borderId="60" xfId="0" applyBorder="1" applyAlignment="1">
      <alignment vertical="center"/>
    </xf>
    <xf numFmtId="0" fontId="11" fillId="0" borderId="54" xfId="0" applyFont="1" applyBorder="1" applyAlignment="1">
      <alignment horizontal="left" vertical="center" wrapText="1"/>
    </xf>
    <xf numFmtId="0" fontId="28" fillId="0" borderId="66" xfId="1" applyFill="1" applyBorder="1" applyAlignment="1" applyProtection="1">
      <alignment vertical="center" wrapText="1"/>
    </xf>
    <xf numFmtId="0" fontId="0" fillId="0" borderId="67" xfId="0" applyBorder="1" applyAlignment="1">
      <alignment vertical="center" wrapText="1"/>
    </xf>
    <xf numFmtId="0" fontId="17" fillId="0" borderId="50" xfId="0" applyFont="1" applyBorder="1" applyAlignment="1">
      <alignment vertical="center" wrapText="1"/>
    </xf>
    <xf numFmtId="0" fontId="0" fillId="0" borderId="56" xfId="0" applyBorder="1" applyAlignment="1">
      <alignment vertical="center" wrapText="1"/>
    </xf>
    <xf numFmtId="0" fontId="0" fillId="0" borderId="11" xfId="0" applyBorder="1" applyAlignment="1">
      <alignment vertical="center" wrapText="1"/>
    </xf>
    <xf numFmtId="0" fontId="0" fillId="0" borderId="9" xfId="0" applyBorder="1" applyAlignment="1">
      <alignment vertical="center" wrapText="1"/>
    </xf>
    <xf numFmtId="0" fontId="31" fillId="9" borderId="27" xfId="0" applyFont="1" applyFill="1" applyBorder="1" applyAlignment="1">
      <alignment vertical="center" wrapText="1"/>
    </xf>
    <xf numFmtId="0" fontId="0" fillId="0" borderId="54" xfId="0" applyBorder="1" applyAlignment="1">
      <alignment horizontal="left" vertical="center" wrapText="1"/>
    </xf>
    <xf numFmtId="0" fontId="0" fillId="0" borderId="65" xfId="0" applyBorder="1" applyAlignment="1">
      <alignment vertical="center"/>
    </xf>
    <xf numFmtId="0" fontId="18" fillId="0" borderId="47" xfId="0" applyFont="1" applyBorder="1" applyAlignment="1" applyProtection="1">
      <alignment horizontal="center" vertical="center" textRotation="90" wrapText="1"/>
      <protection hidden="1"/>
    </xf>
    <xf numFmtId="0" fontId="18" fillId="0" borderId="64" xfId="0" applyFont="1" applyBorder="1" applyAlignment="1" applyProtection="1">
      <alignment horizontal="center" vertical="center" textRotation="90" wrapText="1"/>
      <protection hidden="1"/>
    </xf>
    <xf numFmtId="0" fontId="18" fillId="19" borderId="64" xfId="0" applyFont="1" applyFill="1" applyBorder="1" applyAlignment="1" applyProtection="1">
      <alignment horizontal="center" vertical="center" textRotation="90" wrapText="1"/>
      <protection hidden="1"/>
    </xf>
    <xf numFmtId="14" fontId="18" fillId="0" borderId="0" xfId="0" applyNumberFormat="1" applyFont="1" applyAlignment="1" applyProtection="1">
      <alignment horizontal="left"/>
      <protection hidden="1"/>
    </xf>
    <xf numFmtId="0" fontId="32" fillId="9" borderId="0" xfId="0" applyFont="1" applyFill="1" applyAlignment="1" applyProtection="1">
      <alignment horizontal="left" vertical="center"/>
      <protection hidden="1"/>
    </xf>
    <xf numFmtId="0" fontId="18" fillId="10" borderId="0" xfId="0" applyFont="1" applyFill="1" applyAlignment="1" applyProtection="1">
      <alignment horizontal="left" vertical="center" wrapText="1"/>
      <protection hidden="1"/>
    </xf>
    <xf numFmtId="0" fontId="18" fillId="20" borderId="64" xfId="0" applyFont="1" applyFill="1" applyBorder="1" applyAlignment="1" applyProtection="1">
      <alignment horizontal="center" vertical="center" textRotation="90" wrapText="1"/>
      <protection hidden="1"/>
    </xf>
    <xf numFmtId="0" fontId="37" fillId="21" borderId="64" xfId="0" applyFont="1" applyFill="1" applyBorder="1" applyAlignment="1" applyProtection="1">
      <alignment horizontal="center" vertical="center" textRotation="90" wrapText="1"/>
      <protection hidden="1"/>
    </xf>
    <xf numFmtId="0" fontId="37" fillId="21" borderId="51" xfId="0" applyFont="1" applyFill="1" applyBorder="1" applyAlignment="1" applyProtection="1">
      <alignment horizontal="center" vertical="center" textRotation="90" wrapText="1"/>
      <protection hidden="1"/>
    </xf>
    <xf numFmtId="0" fontId="18" fillId="0" borderId="0" xfId="0" applyFont="1" applyAlignment="1" applyProtection="1">
      <alignment wrapText="1"/>
      <protection hidden="1"/>
    </xf>
    <xf numFmtId="0" fontId="0" fillId="0" borderId="0" xfId="0" applyAlignment="1">
      <alignment wrapText="1"/>
    </xf>
  </cellXfs>
  <cellStyles count="3">
    <cellStyle name="Link" xfId="1" builtinId="8"/>
    <cellStyle name="Prozent" xfId="2" builtinId="5"/>
    <cellStyle name="Standard" xfId="0" builtinId="0"/>
  </cellStyles>
  <dxfs count="10">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theme="8"/>
        </patternFill>
      </fill>
    </dxf>
    <dxf>
      <fill>
        <patternFill>
          <bgColor theme="8"/>
        </patternFill>
      </fill>
    </dxf>
    <dxf>
      <font>
        <b/>
        <i val="0"/>
        <strike val="0"/>
        <color theme="0"/>
      </font>
      <fill>
        <patternFill>
          <bgColor theme="5" tint="-0.24994659260841701"/>
        </patternFill>
      </fill>
    </dxf>
    <dxf>
      <font>
        <b/>
        <i val="0"/>
        <strike val="0"/>
        <color theme="0"/>
      </font>
      <fill>
        <patternFill>
          <bgColor theme="5"/>
        </patternFill>
      </fill>
    </dxf>
    <dxf>
      <font>
        <b/>
        <i val="0"/>
        <strike val="0"/>
        <color theme="1"/>
      </font>
      <fill>
        <patternFill>
          <bgColor theme="5" tint="0.39994506668294322"/>
        </patternFill>
      </fill>
    </dxf>
    <dxf>
      <font>
        <b/>
        <i val="0"/>
        <strike val="0"/>
        <color theme="1"/>
      </font>
      <fill>
        <patternFill>
          <bgColor theme="5" tint="0.59996337778862885"/>
        </patternFill>
      </fill>
    </dxf>
    <dxf>
      <fill>
        <patternFill>
          <bgColor theme="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534947141227139"/>
          <c:y val="2.9748997584135829E-2"/>
          <c:w val="0.75520158214018529"/>
          <c:h val="0.95210703061213076"/>
        </c:manualLayout>
      </c:layout>
      <c:barChart>
        <c:barDir val="bar"/>
        <c:grouping val="stacked"/>
        <c:varyColors val="0"/>
        <c:ser>
          <c:idx val="0"/>
          <c:order val="0"/>
          <c:spPr>
            <a:solidFill>
              <a:schemeClr val="accent2">
                <a:lumMod val="40000"/>
                <a:lumOff val="60000"/>
              </a:schemeClr>
            </a:solidFill>
            <a:ln w="25400">
              <a:noFill/>
            </a:ln>
          </c:spPr>
          <c:invertIfNegative val="0"/>
          <c:cat>
            <c:strRef>
              <c:f>Analysetabelle!$B$93:$B$106</c:f>
              <c:strCache>
                <c:ptCount val="14"/>
                <c:pt idx="0">
                  <c:v>Période de pâture / altitude</c:v>
                </c:pt>
                <c:pt idx="1">
                  <c:v>Intensité d’utilisation des herbages</c:v>
                </c:pt>
                <c:pt idx="2">
                  <c:v>Précipitations</c:v>
                </c:pt>
                <c:pt idx="3">
                  <c:v>Étable</c:v>
                </c:pt>
                <c:pt idx="4">
                  <c:v>Proportion trèfle-graminées / prairies temporaires</c:v>
                </c:pt>
                <c:pt idx="5">
                  <c:v>Conservation du foin</c:v>
                </c:pt>
                <c:pt idx="6">
                  <c:v>Fourrage de base protéique (hiver)</c:v>
                </c:pt>
                <c:pt idx="7">
                  <c:v>Fourrage de base énergétique</c:v>
                </c:pt>
                <c:pt idx="8">
                  <c:v>Distribution du fourrage</c:v>
                </c:pt>
                <c:pt idx="9">
                  <c:v>Aliments concentrés</c:v>
                </c:pt>
                <c:pt idx="10">
                  <c:v>Pâture printemps/automne</c:v>
                </c:pt>
                <c:pt idx="11">
                  <c:v>Système de pâture été</c:v>
                </c:pt>
                <c:pt idx="12">
                  <c:v>Pourcentage autres UGB-FG</c:v>
                </c:pt>
                <c:pt idx="13">
                  <c:v>Main-d’œuvre</c:v>
                </c:pt>
              </c:strCache>
            </c:strRef>
          </c:cat>
          <c:val>
            <c:numRef>
              <c:f>Analysetabelle!$C$93:$C$106</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7D65-429C-86C1-492E0D3B98EF}"/>
            </c:ext>
          </c:extLst>
        </c:ser>
        <c:ser>
          <c:idx val="1"/>
          <c:order val="1"/>
          <c:spPr>
            <a:solidFill>
              <a:schemeClr val="accent2">
                <a:lumMod val="60000"/>
                <a:lumOff val="40000"/>
              </a:schemeClr>
            </a:solidFill>
            <a:ln w="25400">
              <a:noFill/>
            </a:ln>
          </c:spPr>
          <c:invertIfNegative val="0"/>
          <c:cat>
            <c:strRef>
              <c:f>Analysetabelle!$B$93:$B$106</c:f>
              <c:strCache>
                <c:ptCount val="14"/>
                <c:pt idx="0">
                  <c:v>Période de pâture / altitude</c:v>
                </c:pt>
                <c:pt idx="1">
                  <c:v>Intensité d’utilisation des herbages</c:v>
                </c:pt>
                <c:pt idx="2">
                  <c:v>Précipitations</c:v>
                </c:pt>
                <c:pt idx="3">
                  <c:v>Étable</c:v>
                </c:pt>
                <c:pt idx="4">
                  <c:v>Proportion trèfle-graminées / prairies temporaires</c:v>
                </c:pt>
                <c:pt idx="5">
                  <c:v>Conservation du foin</c:v>
                </c:pt>
                <c:pt idx="6">
                  <c:v>Fourrage de base protéique (hiver)</c:v>
                </c:pt>
                <c:pt idx="7">
                  <c:v>Fourrage de base énergétique</c:v>
                </c:pt>
                <c:pt idx="8">
                  <c:v>Distribution du fourrage</c:v>
                </c:pt>
                <c:pt idx="9">
                  <c:v>Aliments concentrés</c:v>
                </c:pt>
                <c:pt idx="10">
                  <c:v>Pâture printemps/automne</c:v>
                </c:pt>
                <c:pt idx="11">
                  <c:v>Système de pâture été</c:v>
                </c:pt>
                <c:pt idx="12">
                  <c:v>Pourcentage autres UGB-FG</c:v>
                </c:pt>
                <c:pt idx="13">
                  <c:v>Main-d’œuvre</c:v>
                </c:pt>
              </c:strCache>
            </c:strRef>
          </c:cat>
          <c:val>
            <c:numRef>
              <c:f>Analysetabelle!$D$93:$D$106</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7D65-429C-86C1-492E0D3B98EF}"/>
            </c:ext>
          </c:extLst>
        </c:ser>
        <c:ser>
          <c:idx val="2"/>
          <c:order val="2"/>
          <c:spPr>
            <a:solidFill>
              <a:schemeClr val="accent2"/>
            </a:solidFill>
            <a:ln w="25400">
              <a:noFill/>
            </a:ln>
          </c:spPr>
          <c:invertIfNegative val="0"/>
          <c:cat>
            <c:strRef>
              <c:f>Analysetabelle!$B$93:$B$106</c:f>
              <c:strCache>
                <c:ptCount val="14"/>
                <c:pt idx="0">
                  <c:v>Période de pâture / altitude</c:v>
                </c:pt>
                <c:pt idx="1">
                  <c:v>Intensité d’utilisation des herbages</c:v>
                </c:pt>
                <c:pt idx="2">
                  <c:v>Précipitations</c:v>
                </c:pt>
                <c:pt idx="3">
                  <c:v>Étable</c:v>
                </c:pt>
                <c:pt idx="4">
                  <c:v>Proportion trèfle-graminées / prairies temporaires</c:v>
                </c:pt>
                <c:pt idx="5">
                  <c:v>Conservation du foin</c:v>
                </c:pt>
                <c:pt idx="6">
                  <c:v>Fourrage de base protéique (hiver)</c:v>
                </c:pt>
                <c:pt idx="7">
                  <c:v>Fourrage de base énergétique</c:v>
                </c:pt>
                <c:pt idx="8">
                  <c:v>Distribution du fourrage</c:v>
                </c:pt>
                <c:pt idx="9">
                  <c:v>Aliments concentrés</c:v>
                </c:pt>
                <c:pt idx="10">
                  <c:v>Pâture printemps/automne</c:v>
                </c:pt>
                <c:pt idx="11">
                  <c:v>Système de pâture été</c:v>
                </c:pt>
                <c:pt idx="12">
                  <c:v>Pourcentage autres UGB-FG</c:v>
                </c:pt>
                <c:pt idx="13">
                  <c:v>Main-d’œuvre</c:v>
                </c:pt>
              </c:strCache>
            </c:strRef>
          </c:cat>
          <c:val>
            <c:numRef>
              <c:f>Analysetabelle!$E$93:$E$106</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7D65-429C-86C1-492E0D3B98EF}"/>
            </c:ext>
          </c:extLst>
        </c:ser>
        <c:ser>
          <c:idx val="3"/>
          <c:order val="3"/>
          <c:spPr>
            <a:solidFill>
              <a:schemeClr val="accent2">
                <a:lumMod val="75000"/>
              </a:schemeClr>
            </a:solidFill>
            <a:ln w="25400">
              <a:noFill/>
            </a:ln>
          </c:spPr>
          <c:invertIfNegative val="0"/>
          <c:cat>
            <c:strRef>
              <c:f>Analysetabelle!$B$93:$B$106</c:f>
              <c:strCache>
                <c:ptCount val="14"/>
                <c:pt idx="0">
                  <c:v>Période de pâture / altitude</c:v>
                </c:pt>
                <c:pt idx="1">
                  <c:v>Intensité d’utilisation des herbages</c:v>
                </c:pt>
                <c:pt idx="2">
                  <c:v>Précipitations</c:v>
                </c:pt>
                <c:pt idx="3">
                  <c:v>Étable</c:v>
                </c:pt>
                <c:pt idx="4">
                  <c:v>Proportion trèfle-graminées / prairies temporaires</c:v>
                </c:pt>
                <c:pt idx="5">
                  <c:v>Conservation du foin</c:v>
                </c:pt>
                <c:pt idx="6">
                  <c:v>Fourrage de base protéique (hiver)</c:v>
                </c:pt>
                <c:pt idx="7">
                  <c:v>Fourrage de base énergétique</c:v>
                </c:pt>
                <c:pt idx="8">
                  <c:v>Distribution du fourrage</c:v>
                </c:pt>
                <c:pt idx="9">
                  <c:v>Aliments concentrés</c:v>
                </c:pt>
                <c:pt idx="10">
                  <c:v>Pâture printemps/automne</c:v>
                </c:pt>
                <c:pt idx="11">
                  <c:v>Système de pâture été</c:v>
                </c:pt>
                <c:pt idx="12">
                  <c:v>Pourcentage autres UGB-FG</c:v>
                </c:pt>
                <c:pt idx="13">
                  <c:v>Main-d’œuvre</c:v>
                </c:pt>
              </c:strCache>
            </c:strRef>
          </c:cat>
          <c:val>
            <c:numRef>
              <c:f>Analysetabelle!$F$93:$F$106</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3-7D65-429C-86C1-492E0D3B98EF}"/>
            </c:ext>
          </c:extLst>
        </c:ser>
        <c:dLbls>
          <c:showLegendKey val="0"/>
          <c:showVal val="0"/>
          <c:showCatName val="0"/>
          <c:showSerName val="0"/>
          <c:showPercent val="0"/>
          <c:showBubbleSize val="0"/>
        </c:dLbls>
        <c:gapWidth val="150"/>
        <c:overlap val="100"/>
        <c:axId val="2020274047"/>
        <c:axId val="1"/>
      </c:barChart>
      <c:catAx>
        <c:axId val="2020274047"/>
        <c:scaling>
          <c:orientation val="minMax"/>
        </c:scaling>
        <c:delete val="0"/>
        <c:axPos val="l"/>
        <c:numFmt formatCode="General" sourceLinked="1"/>
        <c:majorTickMark val="none"/>
        <c:minorTickMark val="none"/>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max val="4"/>
        </c:scaling>
        <c:delete val="0"/>
        <c:axPos val="b"/>
        <c:numFmt formatCode="General" sourceLinked="1"/>
        <c:majorTickMark val="none"/>
        <c:minorTickMark val="none"/>
        <c:tickLblPos val="none"/>
        <c:spPr>
          <a:ln w="9525">
            <a:noFill/>
          </a:ln>
        </c:spPr>
        <c:crossAx val="2020274047"/>
        <c:crosses val="autoZero"/>
        <c:crossBetween val="between"/>
        <c:majorUnit val="1"/>
      </c:valAx>
      <c:spPr>
        <a:noFill/>
        <a:ln w="25400">
          <a:noFill/>
        </a:ln>
      </c:spPr>
    </c:plotArea>
    <c:plotVisOnly val="1"/>
    <c:dispBlanksAs val="gap"/>
    <c:showDLblsOverMax val="0"/>
  </c:chart>
  <c:spPr>
    <a:no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268471966215084"/>
          <c:y val="3.3595957513384074E-2"/>
          <c:w val="0.79526383002151813"/>
          <c:h val="0.94884229429731792"/>
        </c:manualLayout>
      </c:layout>
      <c:barChart>
        <c:barDir val="bar"/>
        <c:grouping val="stacked"/>
        <c:varyColors val="0"/>
        <c:ser>
          <c:idx val="0"/>
          <c:order val="0"/>
          <c:spPr>
            <a:solidFill>
              <a:schemeClr val="accent2">
                <a:lumMod val="40000"/>
                <a:lumOff val="60000"/>
              </a:schemeClr>
            </a:solidFill>
            <a:ln w="25400">
              <a:noFill/>
            </a:ln>
          </c:spPr>
          <c:invertIfNegative val="0"/>
          <c:cat>
            <c:strRef>
              <c:f>Analysetabelle!$B$182:$B$191</c:f>
              <c:strCache>
                <c:ptCount val="10"/>
                <c:pt idx="0">
                  <c:v>Taille</c:v>
                </c:pt>
                <c:pt idx="1">
                  <c:v>Poids</c:v>
                </c:pt>
                <c:pt idx="2">
                  <c:v>Membres</c:v>
                </c:pt>
                <c:pt idx="3">
                  <c:v>Musculature</c:v>
                </c:pt>
                <c:pt idx="4">
                  <c:v>Rendement laitier annuel</c:v>
                </c:pt>
                <c:pt idx="5">
                  <c:v>Rendement par kg PV</c:v>
                </c:pt>
                <c:pt idx="6">
                  <c:v>Rendement laitier journalier</c:v>
                </c:pt>
                <c:pt idx="7">
                  <c:v>Tempérament</c:v>
                </c:pt>
                <c:pt idx="8">
                  <c:v>État corporel</c:v>
                </c:pt>
                <c:pt idx="9">
                  <c:v>Âge au premier vêlage</c:v>
                </c:pt>
              </c:strCache>
            </c:strRef>
          </c:cat>
          <c:val>
            <c:numRef>
              <c:f>Analysetabelle!$C$182:$C$191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B82C-4D96-A72D-CE645DF4C4F9}"/>
            </c:ext>
          </c:extLst>
        </c:ser>
        <c:ser>
          <c:idx val="1"/>
          <c:order val="1"/>
          <c:spPr>
            <a:solidFill>
              <a:schemeClr val="accent2">
                <a:lumMod val="60000"/>
                <a:lumOff val="40000"/>
              </a:schemeClr>
            </a:solidFill>
            <a:ln w="25400">
              <a:noFill/>
            </a:ln>
          </c:spPr>
          <c:invertIfNegative val="0"/>
          <c:cat>
            <c:strRef>
              <c:f>Analysetabelle!$B$182:$B$191</c:f>
              <c:strCache>
                <c:ptCount val="10"/>
                <c:pt idx="0">
                  <c:v>Taille</c:v>
                </c:pt>
                <c:pt idx="1">
                  <c:v>Poids</c:v>
                </c:pt>
                <c:pt idx="2">
                  <c:v>Membres</c:v>
                </c:pt>
                <c:pt idx="3">
                  <c:v>Musculature</c:v>
                </c:pt>
                <c:pt idx="4">
                  <c:v>Rendement laitier annuel</c:v>
                </c:pt>
                <c:pt idx="5">
                  <c:v>Rendement par kg PV</c:v>
                </c:pt>
                <c:pt idx="6">
                  <c:v>Rendement laitier journalier</c:v>
                </c:pt>
                <c:pt idx="7">
                  <c:v>Tempérament</c:v>
                </c:pt>
                <c:pt idx="8">
                  <c:v>État corporel</c:v>
                </c:pt>
                <c:pt idx="9">
                  <c:v>Âge au premier vêlage</c:v>
                </c:pt>
              </c:strCache>
            </c:strRef>
          </c:cat>
          <c:val>
            <c:numRef>
              <c:f>Analysetabelle!$D$182:$D$191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B82C-4D96-A72D-CE645DF4C4F9}"/>
            </c:ext>
          </c:extLst>
        </c:ser>
        <c:ser>
          <c:idx val="2"/>
          <c:order val="2"/>
          <c:spPr>
            <a:solidFill>
              <a:schemeClr val="accent2"/>
            </a:solidFill>
            <a:ln w="25400">
              <a:noFill/>
            </a:ln>
          </c:spPr>
          <c:invertIfNegative val="0"/>
          <c:cat>
            <c:strRef>
              <c:f>Analysetabelle!$B$182:$B$191</c:f>
              <c:strCache>
                <c:ptCount val="10"/>
                <c:pt idx="0">
                  <c:v>Taille</c:v>
                </c:pt>
                <c:pt idx="1">
                  <c:v>Poids</c:v>
                </c:pt>
                <c:pt idx="2">
                  <c:v>Membres</c:v>
                </c:pt>
                <c:pt idx="3">
                  <c:v>Musculature</c:v>
                </c:pt>
                <c:pt idx="4">
                  <c:v>Rendement laitier annuel</c:v>
                </c:pt>
                <c:pt idx="5">
                  <c:v>Rendement par kg PV</c:v>
                </c:pt>
                <c:pt idx="6">
                  <c:v>Rendement laitier journalier</c:v>
                </c:pt>
                <c:pt idx="7">
                  <c:v>Tempérament</c:v>
                </c:pt>
                <c:pt idx="8">
                  <c:v>État corporel</c:v>
                </c:pt>
                <c:pt idx="9">
                  <c:v>Âge au premier vêlage</c:v>
                </c:pt>
              </c:strCache>
            </c:strRef>
          </c:cat>
          <c:val>
            <c:numRef>
              <c:f>Analysetabelle!$E$182:$E$191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B82C-4D96-A72D-CE645DF4C4F9}"/>
            </c:ext>
          </c:extLst>
        </c:ser>
        <c:ser>
          <c:idx val="3"/>
          <c:order val="3"/>
          <c:spPr>
            <a:solidFill>
              <a:schemeClr val="accent2">
                <a:lumMod val="75000"/>
              </a:schemeClr>
            </a:solidFill>
            <a:ln w="25400">
              <a:noFill/>
            </a:ln>
          </c:spPr>
          <c:invertIfNegative val="0"/>
          <c:cat>
            <c:strRef>
              <c:f>Analysetabelle!$B$182:$B$191</c:f>
              <c:strCache>
                <c:ptCount val="10"/>
                <c:pt idx="0">
                  <c:v>Taille</c:v>
                </c:pt>
                <c:pt idx="1">
                  <c:v>Poids</c:v>
                </c:pt>
                <c:pt idx="2">
                  <c:v>Membres</c:v>
                </c:pt>
                <c:pt idx="3">
                  <c:v>Musculature</c:v>
                </c:pt>
                <c:pt idx="4">
                  <c:v>Rendement laitier annuel</c:v>
                </c:pt>
                <c:pt idx="5">
                  <c:v>Rendement par kg PV</c:v>
                </c:pt>
                <c:pt idx="6">
                  <c:v>Rendement laitier journalier</c:v>
                </c:pt>
                <c:pt idx="7">
                  <c:v>Tempérament</c:v>
                </c:pt>
                <c:pt idx="8">
                  <c:v>État corporel</c:v>
                </c:pt>
                <c:pt idx="9">
                  <c:v>Âge au premier vêlage</c:v>
                </c:pt>
              </c:strCache>
            </c:strRef>
          </c:cat>
          <c:val>
            <c:numRef>
              <c:f>Analysetabelle!$F$182:$F$191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B82C-4D96-A72D-CE645DF4C4F9}"/>
            </c:ext>
          </c:extLst>
        </c:ser>
        <c:dLbls>
          <c:showLegendKey val="0"/>
          <c:showVal val="0"/>
          <c:showCatName val="0"/>
          <c:showSerName val="0"/>
          <c:showPercent val="0"/>
          <c:showBubbleSize val="0"/>
        </c:dLbls>
        <c:gapWidth val="150"/>
        <c:overlap val="100"/>
        <c:axId val="2020276927"/>
        <c:axId val="1"/>
      </c:barChart>
      <c:catAx>
        <c:axId val="2020276927"/>
        <c:scaling>
          <c:orientation val="minMax"/>
        </c:scaling>
        <c:delete val="0"/>
        <c:axPos val="l"/>
        <c:numFmt formatCode="General" sourceLinked="1"/>
        <c:majorTickMark val="none"/>
        <c:minorTickMark val="none"/>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max val="4"/>
        </c:scaling>
        <c:delete val="0"/>
        <c:axPos val="b"/>
        <c:numFmt formatCode="General" sourceLinked="1"/>
        <c:majorTickMark val="none"/>
        <c:minorTickMark val="none"/>
        <c:tickLblPos val="none"/>
        <c:spPr>
          <a:ln w="9525">
            <a:noFill/>
          </a:ln>
        </c:spPr>
        <c:crossAx val="2020276927"/>
        <c:crosses val="autoZero"/>
        <c:crossBetween val="between"/>
        <c:majorUnit val="1"/>
      </c:valAx>
      <c:spPr>
        <a:noFill/>
        <a:ln w="25400">
          <a:noFill/>
        </a:ln>
      </c:spPr>
    </c:plotArea>
    <c:plotVisOnly val="1"/>
    <c:dispBlanksAs val="gap"/>
    <c:showDLblsOverMax val="0"/>
  </c:chart>
  <c:spPr>
    <a:no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818236989476835E-2"/>
          <c:y val="6.363646250338191E-2"/>
          <c:w val="0.89090995599499678"/>
          <c:h val="0.57272816253043723"/>
        </c:manualLayout>
      </c:layout>
      <c:areaChart>
        <c:grouping val="stacked"/>
        <c:varyColors val="0"/>
        <c:ser>
          <c:idx val="1"/>
          <c:order val="1"/>
          <c:spPr>
            <a:solidFill>
              <a:srgbClr val="CCFFFF"/>
            </a:solidFill>
            <a:ln w="25400">
              <a:noFill/>
            </a:ln>
          </c:spPr>
          <c:cat>
            <c:strRef>
              <c:f>Analysetabelle!$B$111:$B$121</c:f>
              <c:strCache>
                <c:ptCount val="11"/>
                <c:pt idx="0">
                  <c:v>Zone</c:v>
                </c:pt>
                <c:pt idx="1">
                  <c:v>Flächennutzung</c:v>
                </c:pt>
                <c:pt idx="2">
                  <c:v>Niederschläge</c:v>
                </c:pt>
                <c:pt idx="3">
                  <c:v>Stall</c:v>
                </c:pt>
                <c:pt idx="4">
                  <c:v>Grünland</c:v>
                </c:pt>
                <c:pt idx="5">
                  <c:v>Heukonservierung</c:v>
                </c:pt>
                <c:pt idx="6">
                  <c:v>Silagekonservierung</c:v>
                </c:pt>
                <c:pt idx="7">
                  <c:v>Energie-Raufutter</c:v>
                </c:pt>
                <c:pt idx="8">
                  <c:v>Futtervorlage</c:v>
                </c:pt>
                <c:pt idx="9">
                  <c:v>Kraftfuttereinsatz</c:v>
                </c:pt>
                <c:pt idx="10">
                  <c:v>Weide Frühling / Herbst</c:v>
                </c:pt>
              </c:strCache>
            </c:strRef>
          </c:cat>
          <c:val>
            <c:numRef>
              <c:f>Analysetabelle!$D$111:$D$121</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6="http://schemas.microsoft.com/office/drawing/2014/chart" uri="{C3380CC4-5D6E-409C-BE32-E72D297353CC}">
              <c16:uniqueId val="{00000000-499D-47F1-B402-90846299FB92}"/>
            </c:ext>
          </c:extLst>
        </c:ser>
        <c:ser>
          <c:idx val="2"/>
          <c:order val="2"/>
          <c:spPr>
            <a:solidFill>
              <a:srgbClr val="00FFFF"/>
            </a:solidFill>
            <a:ln w="25400">
              <a:noFill/>
            </a:ln>
          </c:spPr>
          <c:cat>
            <c:strRef>
              <c:f>Analysetabelle!$B$111:$B$121</c:f>
              <c:strCache>
                <c:ptCount val="11"/>
                <c:pt idx="0">
                  <c:v>Zone</c:v>
                </c:pt>
                <c:pt idx="1">
                  <c:v>Flächennutzung</c:v>
                </c:pt>
                <c:pt idx="2">
                  <c:v>Niederschläge</c:v>
                </c:pt>
                <c:pt idx="3">
                  <c:v>Stall</c:v>
                </c:pt>
                <c:pt idx="4">
                  <c:v>Grünland</c:v>
                </c:pt>
                <c:pt idx="5">
                  <c:v>Heukonservierung</c:v>
                </c:pt>
                <c:pt idx="6">
                  <c:v>Silagekonservierung</c:v>
                </c:pt>
                <c:pt idx="7">
                  <c:v>Energie-Raufutter</c:v>
                </c:pt>
                <c:pt idx="8">
                  <c:v>Futtervorlage</c:v>
                </c:pt>
                <c:pt idx="9">
                  <c:v>Kraftfuttereinsatz</c:v>
                </c:pt>
                <c:pt idx="10">
                  <c:v>Weide Frühling / Herbst</c:v>
                </c:pt>
              </c:strCache>
            </c:strRef>
          </c:cat>
          <c:val>
            <c:numRef>
              <c:f>Analysetabelle!$E$111:$E$121</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6="http://schemas.microsoft.com/office/drawing/2014/chart" uri="{C3380CC4-5D6E-409C-BE32-E72D297353CC}">
              <c16:uniqueId val="{00000001-499D-47F1-B402-90846299FB92}"/>
            </c:ext>
          </c:extLst>
        </c:ser>
        <c:ser>
          <c:idx val="3"/>
          <c:order val="3"/>
          <c:spPr>
            <a:solidFill>
              <a:srgbClr val="00CCFF"/>
            </a:solidFill>
            <a:ln w="25400">
              <a:noFill/>
            </a:ln>
          </c:spPr>
          <c:cat>
            <c:strRef>
              <c:f>Analysetabelle!$B$111:$B$121</c:f>
              <c:strCache>
                <c:ptCount val="11"/>
                <c:pt idx="0">
                  <c:v>Zone</c:v>
                </c:pt>
                <c:pt idx="1">
                  <c:v>Flächennutzung</c:v>
                </c:pt>
                <c:pt idx="2">
                  <c:v>Niederschläge</c:v>
                </c:pt>
                <c:pt idx="3">
                  <c:v>Stall</c:v>
                </c:pt>
                <c:pt idx="4">
                  <c:v>Grünland</c:v>
                </c:pt>
                <c:pt idx="5">
                  <c:v>Heukonservierung</c:v>
                </c:pt>
                <c:pt idx="6">
                  <c:v>Silagekonservierung</c:v>
                </c:pt>
                <c:pt idx="7">
                  <c:v>Energie-Raufutter</c:v>
                </c:pt>
                <c:pt idx="8">
                  <c:v>Futtervorlage</c:v>
                </c:pt>
                <c:pt idx="9">
                  <c:v>Kraftfuttereinsatz</c:v>
                </c:pt>
                <c:pt idx="10">
                  <c:v>Weide Frühling / Herbst</c:v>
                </c:pt>
              </c:strCache>
            </c:strRef>
          </c:cat>
          <c:val>
            <c:numRef>
              <c:f>Analysetabelle!$F$111:$F$121</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6="http://schemas.microsoft.com/office/drawing/2014/chart" uri="{C3380CC4-5D6E-409C-BE32-E72D297353CC}">
              <c16:uniqueId val="{00000002-499D-47F1-B402-90846299FB92}"/>
            </c:ext>
          </c:extLst>
        </c:ser>
        <c:ser>
          <c:idx val="4"/>
          <c:order val="4"/>
          <c:spPr>
            <a:solidFill>
              <a:srgbClr val="0000FF"/>
            </a:solidFill>
            <a:ln w="25400">
              <a:noFill/>
            </a:ln>
          </c:spPr>
          <c:cat>
            <c:strRef>
              <c:f>Analysetabelle!$B$111:$B$121</c:f>
              <c:strCache>
                <c:ptCount val="11"/>
                <c:pt idx="0">
                  <c:v>Zone</c:v>
                </c:pt>
                <c:pt idx="1">
                  <c:v>Flächennutzung</c:v>
                </c:pt>
                <c:pt idx="2">
                  <c:v>Niederschläge</c:v>
                </c:pt>
                <c:pt idx="3">
                  <c:v>Stall</c:v>
                </c:pt>
                <c:pt idx="4">
                  <c:v>Grünland</c:v>
                </c:pt>
                <c:pt idx="5">
                  <c:v>Heukonservierung</c:v>
                </c:pt>
                <c:pt idx="6">
                  <c:v>Silagekonservierung</c:v>
                </c:pt>
                <c:pt idx="7">
                  <c:v>Energie-Raufutter</c:v>
                </c:pt>
                <c:pt idx="8">
                  <c:v>Futtervorlage</c:v>
                </c:pt>
                <c:pt idx="9">
                  <c:v>Kraftfuttereinsatz</c:v>
                </c:pt>
                <c:pt idx="10">
                  <c:v>Weide Frühling / Herbst</c:v>
                </c:pt>
              </c:strCache>
            </c:strRef>
          </c:cat>
          <c:val>
            <c:numRef>
              <c:f>Analysetabelle!$G$111:$G$121</c:f>
              <c:numCache>
                <c:formatCode>General</c:formatCode>
                <c:ptCount val="11"/>
                <c:pt idx="0">
                  <c:v>1</c:v>
                </c:pt>
                <c:pt idx="1">
                  <c:v>1</c:v>
                </c:pt>
                <c:pt idx="2">
                  <c:v>1</c:v>
                </c:pt>
                <c:pt idx="3">
                  <c:v>1</c:v>
                </c:pt>
                <c:pt idx="4">
                  <c:v>1</c:v>
                </c:pt>
                <c:pt idx="5">
                  <c:v>1</c:v>
                </c:pt>
                <c:pt idx="6">
                  <c:v>1</c:v>
                </c:pt>
                <c:pt idx="7">
                  <c:v>1</c:v>
                </c:pt>
                <c:pt idx="8">
                  <c:v>1</c:v>
                </c:pt>
                <c:pt idx="9">
                  <c:v>1</c:v>
                </c:pt>
                <c:pt idx="10">
                  <c:v>1</c:v>
                </c:pt>
              </c:numCache>
            </c:numRef>
          </c:val>
          <c:extLst>
            <c:ext xmlns:c16="http://schemas.microsoft.com/office/drawing/2014/chart" uri="{C3380CC4-5D6E-409C-BE32-E72D297353CC}">
              <c16:uniqueId val="{00000003-499D-47F1-B402-90846299FB92}"/>
            </c:ext>
          </c:extLst>
        </c:ser>
        <c:dLbls>
          <c:showLegendKey val="0"/>
          <c:showVal val="0"/>
          <c:showCatName val="0"/>
          <c:showSerName val="0"/>
          <c:showPercent val="0"/>
          <c:showBubbleSize val="0"/>
        </c:dLbls>
        <c:axId val="2020289407"/>
        <c:axId val="1"/>
      </c:areaChart>
      <c:barChart>
        <c:barDir val="col"/>
        <c:grouping val="clustered"/>
        <c:varyColors val="0"/>
        <c:ser>
          <c:idx val="0"/>
          <c:order val="0"/>
          <c:spPr>
            <a:solidFill>
              <a:srgbClr val="9999FF"/>
            </a:solidFill>
            <a:ln w="12700">
              <a:solidFill>
                <a:srgbClr val="000000"/>
              </a:solidFill>
              <a:prstDash val="solid"/>
            </a:ln>
          </c:spPr>
          <c:invertIfNegative val="0"/>
          <c:cat>
            <c:strRef>
              <c:f>Analysetabelle!$B$111:$B$121</c:f>
              <c:strCache>
                <c:ptCount val="11"/>
                <c:pt idx="0">
                  <c:v>Zone</c:v>
                </c:pt>
                <c:pt idx="1">
                  <c:v>Flächennutzung</c:v>
                </c:pt>
                <c:pt idx="2">
                  <c:v>Niederschläge</c:v>
                </c:pt>
                <c:pt idx="3">
                  <c:v>Stall</c:v>
                </c:pt>
                <c:pt idx="4">
                  <c:v>Grünland</c:v>
                </c:pt>
                <c:pt idx="5">
                  <c:v>Heukonservierung</c:v>
                </c:pt>
                <c:pt idx="6">
                  <c:v>Silagekonservierung</c:v>
                </c:pt>
                <c:pt idx="7">
                  <c:v>Energie-Raufutter</c:v>
                </c:pt>
                <c:pt idx="8">
                  <c:v>Futtervorlage</c:v>
                </c:pt>
                <c:pt idx="9">
                  <c:v>Kraftfuttereinsatz</c:v>
                </c:pt>
                <c:pt idx="10">
                  <c:v>Weide Frühling / Herbst</c:v>
                </c:pt>
              </c:strCache>
            </c:strRef>
          </c:cat>
          <c:val>
            <c:numRef>
              <c:f>Analysetabelle!$C$111:$C$121</c:f>
              <c:numCache>
                <c:formatCode>General</c:formatCode>
                <c:ptCount val="11"/>
              </c:numCache>
            </c:numRef>
          </c:val>
          <c:extLst>
            <c:ext xmlns:c16="http://schemas.microsoft.com/office/drawing/2014/chart" uri="{C3380CC4-5D6E-409C-BE32-E72D297353CC}">
              <c16:uniqueId val="{00000004-499D-47F1-B402-90846299FB92}"/>
            </c:ext>
          </c:extLst>
        </c:ser>
        <c:dLbls>
          <c:showLegendKey val="0"/>
          <c:showVal val="0"/>
          <c:showCatName val="0"/>
          <c:showSerName val="0"/>
          <c:showPercent val="0"/>
          <c:showBubbleSize val="0"/>
        </c:dLbls>
        <c:gapWidth val="150"/>
        <c:axId val="2020289407"/>
        <c:axId val="1"/>
      </c:barChart>
      <c:catAx>
        <c:axId val="2020289407"/>
        <c:scaling>
          <c:orientation val="minMax"/>
        </c:scaling>
        <c:delete val="0"/>
        <c:axPos val="b"/>
        <c:numFmt formatCode="General" sourceLinked="1"/>
        <c:majorTickMark val="out"/>
        <c:minorTickMark val="none"/>
        <c:tickLblPos val="nextTo"/>
        <c:spPr>
          <a:ln w="9525">
            <a:noFill/>
          </a:ln>
        </c:spPr>
        <c:txPr>
          <a:bodyPr rot="-5400000" vert="horz"/>
          <a:lstStyle/>
          <a:p>
            <a:pPr>
              <a:defRPr sz="105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max val="4"/>
        </c:scaling>
        <c:delete val="0"/>
        <c:axPos val="l"/>
        <c:majorGridlines>
          <c:spPr>
            <a:ln w="3175">
              <a:solidFill>
                <a:srgbClr val="000000"/>
              </a:solidFill>
              <a:prstDash val="solid"/>
            </a:ln>
          </c:spPr>
        </c:majorGridlines>
        <c:numFmt formatCode="General" sourceLinked="1"/>
        <c:majorTickMark val="none"/>
        <c:minorTickMark val="none"/>
        <c:tickLblPos val="nextTo"/>
        <c:spPr>
          <a:ln w="9525">
            <a:noFill/>
          </a:ln>
        </c:spPr>
        <c:txPr>
          <a:bodyPr rot="0" vert="horz"/>
          <a:lstStyle/>
          <a:p>
            <a:pPr>
              <a:defRPr sz="1050" b="0" i="0" u="none" strike="noStrike" baseline="0">
                <a:solidFill>
                  <a:srgbClr val="FFFFFF"/>
                </a:solidFill>
                <a:latin typeface="Arial"/>
                <a:ea typeface="Arial"/>
                <a:cs typeface="Arial"/>
              </a:defRPr>
            </a:pPr>
            <a:endParaRPr lang="fr-FR"/>
          </a:p>
        </c:txPr>
        <c:crossAx val="2020289407"/>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0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horizontalDpi="300" verticalDpi="300"/>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7</xdr:row>
      <xdr:rowOff>120015</xdr:rowOff>
    </xdr:from>
    <xdr:to>
      <xdr:col>0</xdr:col>
      <xdr:colOff>6551295</xdr:colOff>
      <xdr:row>7</xdr:row>
      <xdr:rowOff>923925</xdr:rowOff>
    </xdr:to>
    <xdr:pic>
      <xdr:nvPicPr>
        <xdr:cNvPr id="3" name="Grafik 2">
          <a:extLst>
            <a:ext uri="{FF2B5EF4-FFF2-40B4-BE49-F238E27FC236}">
              <a16:creationId xmlns:a16="http://schemas.microsoft.com/office/drawing/2014/main" id="{2C99C9C3-5F3D-F93E-2344-502E246CE22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082" t="28949" r="9053" b="52941"/>
        <a:stretch>
          <a:fillRect/>
        </a:stretch>
      </xdr:blipFill>
      <xdr:spPr>
        <a:xfrm>
          <a:off x="104775" y="2910840"/>
          <a:ext cx="6446520" cy="800100"/>
        </a:xfrm>
        <a:prstGeom prst="rect">
          <a:avLst/>
        </a:prstGeom>
      </xdr:spPr>
    </xdr:pic>
    <xdr:clientData/>
  </xdr:twoCellAnchor>
  <xdr:twoCellAnchor editAs="oneCell">
    <xdr:from>
      <xdr:col>0</xdr:col>
      <xdr:colOff>120015</xdr:colOff>
      <xdr:row>10</xdr:row>
      <xdr:rowOff>171450</xdr:rowOff>
    </xdr:from>
    <xdr:to>
      <xdr:col>0</xdr:col>
      <xdr:colOff>4625340</xdr:colOff>
      <xdr:row>10</xdr:row>
      <xdr:rowOff>800100</xdr:rowOff>
    </xdr:to>
    <xdr:pic>
      <xdr:nvPicPr>
        <xdr:cNvPr id="5" name="Grafik 4">
          <a:extLst>
            <a:ext uri="{FF2B5EF4-FFF2-40B4-BE49-F238E27FC236}">
              <a16:creationId xmlns:a16="http://schemas.microsoft.com/office/drawing/2014/main" id="{2B215748-EC29-100A-ED3B-A3A32BDEBD92}"/>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954" t="32244" r="28111" b="53159"/>
        <a:stretch>
          <a:fillRect/>
        </a:stretch>
      </xdr:blipFill>
      <xdr:spPr>
        <a:xfrm>
          <a:off x="120015" y="4591050"/>
          <a:ext cx="4505325" cy="628650"/>
        </a:xfrm>
        <a:prstGeom prst="rect">
          <a:avLst/>
        </a:prstGeom>
      </xdr:spPr>
    </xdr:pic>
    <xdr:clientData/>
  </xdr:twoCellAnchor>
  <xdr:twoCellAnchor editAs="oneCell">
    <xdr:from>
      <xdr:col>0</xdr:col>
      <xdr:colOff>628651</xdr:colOff>
      <xdr:row>17</xdr:row>
      <xdr:rowOff>192405</xdr:rowOff>
    </xdr:from>
    <xdr:to>
      <xdr:col>0</xdr:col>
      <xdr:colOff>4951096</xdr:colOff>
      <xdr:row>18</xdr:row>
      <xdr:rowOff>53340</xdr:rowOff>
    </xdr:to>
    <xdr:pic>
      <xdr:nvPicPr>
        <xdr:cNvPr id="7" name="Grafik 6">
          <a:extLst>
            <a:ext uri="{FF2B5EF4-FFF2-40B4-BE49-F238E27FC236}">
              <a16:creationId xmlns:a16="http://schemas.microsoft.com/office/drawing/2014/main" id="{A91444C1-FA4E-6823-BD88-2DFB4E900CE3}"/>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22767" t="37540" r="21629" b="35702"/>
        <a:stretch>
          <a:fillRect/>
        </a:stretch>
      </xdr:blipFill>
      <xdr:spPr>
        <a:xfrm>
          <a:off x="628651" y="8250555"/>
          <a:ext cx="4322445" cy="1179195"/>
        </a:xfrm>
        <a:prstGeom prst="rect">
          <a:avLst/>
        </a:prstGeom>
      </xdr:spPr>
    </xdr:pic>
    <xdr:clientData/>
  </xdr:twoCellAnchor>
  <xdr:twoCellAnchor editAs="oneCell">
    <xdr:from>
      <xdr:col>0</xdr:col>
      <xdr:colOff>529590</xdr:colOff>
      <xdr:row>20</xdr:row>
      <xdr:rowOff>76200</xdr:rowOff>
    </xdr:from>
    <xdr:to>
      <xdr:col>0</xdr:col>
      <xdr:colOff>5615940</xdr:colOff>
      <xdr:row>21</xdr:row>
      <xdr:rowOff>64770</xdr:rowOff>
    </xdr:to>
    <xdr:pic>
      <xdr:nvPicPr>
        <xdr:cNvPr id="9" name="Grafik 8">
          <a:extLst>
            <a:ext uri="{FF2B5EF4-FFF2-40B4-BE49-F238E27FC236}">
              <a16:creationId xmlns:a16="http://schemas.microsoft.com/office/drawing/2014/main" id="{0264C1FD-7FFE-7F86-078C-0E6031DFB2B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12241" t="14399" r="22246" b="36166"/>
        <a:stretch>
          <a:fillRect/>
        </a:stretch>
      </xdr:blipFill>
      <xdr:spPr>
        <a:xfrm>
          <a:off x="529590" y="10125075"/>
          <a:ext cx="5086350" cy="2169795"/>
        </a:xfrm>
        <a:prstGeom prst="rect">
          <a:avLst/>
        </a:prstGeom>
      </xdr:spPr>
    </xdr:pic>
    <xdr:clientData/>
  </xdr:twoCellAnchor>
  <xdr:twoCellAnchor editAs="oneCell">
    <xdr:from>
      <xdr:col>0</xdr:col>
      <xdr:colOff>1026795</xdr:colOff>
      <xdr:row>23</xdr:row>
      <xdr:rowOff>186690</xdr:rowOff>
    </xdr:from>
    <xdr:to>
      <xdr:col>0</xdr:col>
      <xdr:colOff>4200526</xdr:colOff>
      <xdr:row>23</xdr:row>
      <xdr:rowOff>914400</xdr:rowOff>
    </xdr:to>
    <xdr:pic>
      <xdr:nvPicPr>
        <xdr:cNvPr id="11" name="Grafik 10">
          <a:extLst>
            <a:ext uri="{FF2B5EF4-FFF2-40B4-BE49-F238E27FC236}">
              <a16:creationId xmlns:a16="http://schemas.microsoft.com/office/drawing/2014/main" id="{560B1519-C9F8-170A-22E6-3C084E0C5670}"/>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22665" t="33580" r="36536" b="49935"/>
        <a:stretch>
          <a:fillRect/>
        </a:stretch>
      </xdr:blipFill>
      <xdr:spPr>
        <a:xfrm>
          <a:off x="1026795" y="13540740"/>
          <a:ext cx="3173731" cy="727710"/>
        </a:xfrm>
        <a:prstGeom prst="rect">
          <a:avLst/>
        </a:prstGeom>
      </xdr:spPr>
    </xdr:pic>
    <xdr:clientData/>
  </xdr:twoCellAnchor>
  <xdr:twoCellAnchor editAs="oneCell">
    <xdr:from>
      <xdr:col>0</xdr:col>
      <xdr:colOff>1249679</xdr:colOff>
      <xdr:row>26</xdr:row>
      <xdr:rowOff>106679</xdr:rowOff>
    </xdr:from>
    <xdr:to>
      <xdr:col>0</xdr:col>
      <xdr:colOff>4156709</xdr:colOff>
      <xdr:row>27</xdr:row>
      <xdr:rowOff>133349</xdr:rowOff>
    </xdr:to>
    <xdr:pic>
      <xdr:nvPicPr>
        <xdr:cNvPr id="13" name="Grafik 12">
          <a:extLst>
            <a:ext uri="{FF2B5EF4-FFF2-40B4-BE49-F238E27FC236}">
              <a16:creationId xmlns:a16="http://schemas.microsoft.com/office/drawing/2014/main" id="{CDE5EC71-BBCA-6AC0-D9C0-0DB0D702C018}"/>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26842" t="29821" r="35677" b="49500"/>
        <a:stretch>
          <a:fillRect/>
        </a:stretch>
      </xdr:blipFill>
      <xdr:spPr>
        <a:xfrm>
          <a:off x="1249679" y="15289529"/>
          <a:ext cx="2907030" cy="902970"/>
        </a:xfrm>
        <a:prstGeom prst="rect">
          <a:avLst/>
        </a:prstGeom>
      </xdr:spPr>
    </xdr:pic>
    <xdr:clientData/>
  </xdr:twoCellAnchor>
  <xdr:twoCellAnchor editAs="oneCell">
    <xdr:from>
      <xdr:col>0</xdr:col>
      <xdr:colOff>1424940</xdr:colOff>
      <xdr:row>28</xdr:row>
      <xdr:rowOff>1064895</xdr:rowOff>
    </xdr:from>
    <xdr:to>
      <xdr:col>0</xdr:col>
      <xdr:colOff>4396741</xdr:colOff>
      <xdr:row>29</xdr:row>
      <xdr:rowOff>552450</xdr:rowOff>
    </xdr:to>
    <xdr:pic>
      <xdr:nvPicPr>
        <xdr:cNvPr id="15" name="Grafik 14">
          <a:extLst>
            <a:ext uri="{FF2B5EF4-FFF2-40B4-BE49-F238E27FC236}">
              <a16:creationId xmlns:a16="http://schemas.microsoft.com/office/drawing/2014/main" id="{36562343-EF55-D596-F433-D832CB315D4D}"/>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l="17757" t="36585" r="44132" b="50131"/>
        <a:stretch>
          <a:fillRect/>
        </a:stretch>
      </xdr:blipFill>
      <xdr:spPr>
        <a:xfrm>
          <a:off x="1424940" y="17333595"/>
          <a:ext cx="2971801" cy="5829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373380</xdr:colOff>
      <xdr:row>3</xdr:row>
      <xdr:rowOff>518160</xdr:rowOff>
    </xdr:from>
    <xdr:to>
      <xdr:col>19</xdr:col>
      <xdr:colOff>99060</xdr:colOff>
      <xdr:row>27</xdr:row>
      <xdr:rowOff>99060</xdr:rowOff>
    </xdr:to>
    <xdr:graphicFrame macro="">
      <xdr:nvGraphicFramePr>
        <xdr:cNvPr id="1843438" name="Diagramm 9">
          <a:extLst>
            <a:ext uri="{FF2B5EF4-FFF2-40B4-BE49-F238E27FC236}">
              <a16:creationId xmlns:a16="http://schemas.microsoft.com/office/drawing/2014/main" id="{BCA9A955-5513-5772-BA4A-6432FB37B72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1417320</xdr:colOff>
      <xdr:row>33</xdr:row>
      <xdr:rowOff>518160</xdr:rowOff>
    </xdr:from>
    <xdr:to>
      <xdr:col>19</xdr:col>
      <xdr:colOff>76200</xdr:colOff>
      <xdr:row>53</xdr:row>
      <xdr:rowOff>342900</xdr:rowOff>
    </xdr:to>
    <xdr:graphicFrame macro="">
      <xdr:nvGraphicFramePr>
        <xdr:cNvPr id="1843439" name="Diagramm 14">
          <a:extLst>
            <a:ext uri="{FF2B5EF4-FFF2-40B4-BE49-F238E27FC236}">
              <a16:creationId xmlns:a16="http://schemas.microsoft.com/office/drawing/2014/main" id="{BDE2B4A6-9FB2-6C78-10EB-696816B6D7E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529972</xdr:colOff>
      <xdr:row>28</xdr:row>
      <xdr:rowOff>0</xdr:rowOff>
    </xdr:from>
    <xdr:to>
      <xdr:col>18</xdr:col>
      <xdr:colOff>1167198</xdr:colOff>
      <xdr:row>29</xdr:row>
      <xdr:rowOff>8254</xdr:rowOff>
    </xdr:to>
    <xdr:sp macro="" textlink="">
      <xdr:nvSpPr>
        <xdr:cNvPr id="24" name="Textfeld 21">
          <a:extLst>
            <a:ext uri="{FF2B5EF4-FFF2-40B4-BE49-F238E27FC236}">
              <a16:creationId xmlns:a16="http://schemas.microsoft.com/office/drawing/2014/main" id="{AE176260-ECD9-9F11-C5EA-F6F8CFDEC417}"/>
            </a:ext>
          </a:extLst>
        </xdr:cNvPr>
        <xdr:cNvSpPr txBox="1"/>
      </xdr:nvSpPr>
      <xdr:spPr>
        <a:xfrm>
          <a:off x="13855447" y="7229475"/>
          <a:ext cx="1532576" cy="255904"/>
        </a:xfrm>
        <a:prstGeom prst="rect">
          <a:avLst/>
        </a:prstGeom>
        <a:solidFill>
          <a:schemeClr val="accent2"/>
        </a:solidFill>
      </xdr:spPr>
      <xdr:txBody>
        <a:bodyPr wrap="square" lIns="0" rIns="0"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de-CH" sz="1100">
              <a:solidFill>
                <a:schemeClr val="bg1"/>
              </a:solidFill>
              <a:latin typeface="Gill Sans MT" panose="020B0502020104020203" pitchFamily="34" charset="0"/>
            </a:rPr>
            <a:t>Plutôt généreux</a:t>
          </a:r>
        </a:p>
      </xdr:txBody>
    </xdr:sp>
    <xdr:clientData/>
  </xdr:twoCellAnchor>
  <xdr:twoCellAnchor>
    <xdr:from>
      <xdr:col>18</xdr:col>
      <xdr:colOff>1167521</xdr:colOff>
      <xdr:row>28</xdr:row>
      <xdr:rowOff>0</xdr:rowOff>
    </xdr:from>
    <xdr:to>
      <xdr:col>18</xdr:col>
      <xdr:colOff>1800299</xdr:colOff>
      <xdr:row>29</xdr:row>
      <xdr:rowOff>8254</xdr:rowOff>
    </xdr:to>
    <xdr:sp macro="" textlink="">
      <xdr:nvSpPr>
        <xdr:cNvPr id="25" name="Textfeld 22">
          <a:extLst>
            <a:ext uri="{FF2B5EF4-FFF2-40B4-BE49-F238E27FC236}">
              <a16:creationId xmlns:a16="http://schemas.microsoft.com/office/drawing/2014/main" id="{197FBD54-2437-77CE-ADCC-FA28A6922818}"/>
            </a:ext>
          </a:extLst>
        </xdr:cNvPr>
        <xdr:cNvSpPr txBox="1"/>
      </xdr:nvSpPr>
      <xdr:spPr>
        <a:xfrm>
          <a:off x="15388346" y="7229475"/>
          <a:ext cx="632778" cy="255904"/>
        </a:xfrm>
        <a:prstGeom prst="rect">
          <a:avLst/>
        </a:prstGeom>
        <a:solidFill>
          <a:schemeClr val="accent2">
            <a:lumMod val="75000"/>
          </a:schemeClr>
        </a:solidFill>
      </xdr:spPr>
      <xdr:txBody>
        <a:bodyPr wrap="square" lIns="0" rIns="0"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de-CH" sz="1100">
              <a:solidFill>
                <a:schemeClr val="bg1"/>
              </a:solidFill>
              <a:latin typeface="Gill Sans MT" panose="020B0502020104020203" pitchFamily="34" charset="0"/>
            </a:rPr>
            <a:t>Généreux</a:t>
          </a:r>
        </a:p>
      </xdr:txBody>
    </xdr:sp>
    <xdr:clientData/>
  </xdr:twoCellAnchor>
  <xdr:twoCellAnchor>
    <xdr:from>
      <xdr:col>16</xdr:col>
      <xdr:colOff>361687</xdr:colOff>
      <xdr:row>28</xdr:row>
      <xdr:rowOff>0</xdr:rowOff>
    </xdr:from>
    <xdr:to>
      <xdr:col>17</xdr:col>
      <xdr:colOff>530146</xdr:colOff>
      <xdr:row>29</xdr:row>
      <xdr:rowOff>8254</xdr:rowOff>
    </xdr:to>
    <xdr:sp macro="" textlink="">
      <xdr:nvSpPr>
        <xdr:cNvPr id="26" name="Textfeld 23">
          <a:extLst>
            <a:ext uri="{FF2B5EF4-FFF2-40B4-BE49-F238E27FC236}">
              <a16:creationId xmlns:a16="http://schemas.microsoft.com/office/drawing/2014/main" id="{E267E242-CABC-FEA3-034A-76DD6B20C444}"/>
            </a:ext>
          </a:extLst>
        </xdr:cNvPr>
        <xdr:cNvSpPr txBox="1"/>
      </xdr:nvSpPr>
      <xdr:spPr>
        <a:xfrm>
          <a:off x="12601312" y="7229475"/>
          <a:ext cx="1254309" cy="255904"/>
        </a:xfrm>
        <a:prstGeom prst="rect">
          <a:avLst/>
        </a:prstGeom>
        <a:solidFill>
          <a:schemeClr val="accent2">
            <a:lumMod val="60000"/>
            <a:lumOff val="40000"/>
          </a:schemeClr>
        </a:solidFill>
      </xdr:spPr>
      <xdr:txBody>
        <a:bodyPr wrap="square" lIns="0" rIns="0"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de-CH" sz="1100">
              <a:latin typeface="Gill Sans MT" panose="020B0502020104020203" pitchFamily="34" charset="0"/>
            </a:rPr>
            <a:t>Plutôt limité</a:t>
          </a:r>
        </a:p>
      </xdr:txBody>
    </xdr:sp>
    <xdr:clientData/>
  </xdr:twoCellAnchor>
  <xdr:twoCellAnchor>
    <xdr:from>
      <xdr:col>15</xdr:col>
      <xdr:colOff>544</xdr:colOff>
      <xdr:row>28</xdr:row>
      <xdr:rowOff>0</xdr:rowOff>
    </xdr:from>
    <xdr:to>
      <xdr:col>16</xdr:col>
      <xdr:colOff>361617</xdr:colOff>
      <xdr:row>29</xdr:row>
      <xdr:rowOff>8254</xdr:rowOff>
    </xdr:to>
    <xdr:sp macro="" textlink="">
      <xdr:nvSpPr>
        <xdr:cNvPr id="27" name="Textfeld 24">
          <a:extLst>
            <a:ext uri="{FF2B5EF4-FFF2-40B4-BE49-F238E27FC236}">
              <a16:creationId xmlns:a16="http://schemas.microsoft.com/office/drawing/2014/main" id="{30BB7CF0-A8C3-8F9B-5060-EC0BC6BECB38}"/>
            </a:ext>
          </a:extLst>
        </xdr:cNvPr>
        <xdr:cNvSpPr txBox="1"/>
      </xdr:nvSpPr>
      <xdr:spPr>
        <a:xfrm>
          <a:off x="11344819" y="7229475"/>
          <a:ext cx="1256423" cy="255904"/>
        </a:xfrm>
        <a:prstGeom prst="rect">
          <a:avLst/>
        </a:prstGeom>
        <a:solidFill>
          <a:schemeClr val="accent2">
            <a:lumMod val="40000"/>
            <a:lumOff val="60000"/>
          </a:schemeClr>
        </a:solidFill>
      </xdr:spPr>
      <xdr:txBody>
        <a:bodyPr wrap="square" lIns="0" rIns="0"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de-CH" sz="1100">
              <a:latin typeface="Gill Sans MT" panose="020B0502020104020203" pitchFamily="34" charset="0"/>
            </a:rPr>
            <a:t>Limité</a:t>
          </a:r>
        </a:p>
      </xdr:txBody>
    </xdr:sp>
    <xdr:clientData/>
  </xdr:twoCellAnchor>
  <xdr:twoCellAnchor>
    <xdr:from>
      <xdr:col>17</xdr:col>
      <xdr:colOff>621848</xdr:colOff>
      <xdr:row>54</xdr:row>
      <xdr:rowOff>145369</xdr:rowOff>
    </xdr:from>
    <xdr:to>
      <xdr:col>18</xdr:col>
      <xdr:colOff>1024451</xdr:colOff>
      <xdr:row>55</xdr:row>
      <xdr:rowOff>155027</xdr:rowOff>
    </xdr:to>
    <xdr:sp macro="" textlink="">
      <xdr:nvSpPr>
        <xdr:cNvPr id="32" name="Textfeld 26">
          <a:extLst>
            <a:ext uri="{FF2B5EF4-FFF2-40B4-BE49-F238E27FC236}">
              <a16:creationId xmlns:a16="http://schemas.microsoft.com/office/drawing/2014/main" id="{053DC282-FAF5-813F-3086-C922D8DA9DCB}"/>
            </a:ext>
          </a:extLst>
        </xdr:cNvPr>
        <xdr:cNvSpPr txBox="1"/>
      </xdr:nvSpPr>
      <xdr:spPr>
        <a:xfrm>
          <a:off x="13940795" y="13560636"/>
          <a:ext cx="1296240" cy="255810"/>
        </a:xfrm>
        <a:prstGeom prst="rect">
          <a:avLst/>
        </a:prstGeom>
        <a:solidFill>
          <a:schemeClr val="accent2"/>
        </a:solidFill>
      </xdr:spPr>
      <xdr:txBody>
        <a:bodyPr wrap="square" lIns="0" rIns="0" rtlCol="0">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de-CH" sz="1100">
              <a:solidFill>
                <a:schemeClr val="bg1"/>
              </a:solidFill>
              <a:latin typeface="Gill Sans MT" panose="020B0502020104020203" pitchFamily="34" charset="0"/>
            </a:rPr>
            <a:t>Plutôt exigeant</a:t>
          </a:r>
        </a:p>
      </xdr:txBody>
    </xdr:sp>
    <xdr:clientData/>
  </xdr:twoCellAnchor>
  <xdr:twoCellAnchor>
    <xdr:from>
      <xdr:col>18</xdr:col>
      <xdr:colOff>1014544</xdr:colOff>
      <xdr:row>54</xdr:row>
      <xdr:rowOff>144277</xdr:rowOff>
    </xdr:from>
    <xdr:to>
      <xdr:col>19</xdr:col>
      <xdr:colOff>25745</xdr:colOff>
      <xdr:row>55</xdr:row>
      <xdr:rowOff>153935</xdr:rowOff>
    </xdr:to>
    <xdr:sp macro="" textlink="">
      <xdr:nvSpPr>
        <xdr:cNvPr id="33" name="Textfeld 30">
          <a:extLst>
            <a:ext uri="{FF2B5EF4-FFF2-40B4-BE49-F238E27FC236}">
              <a16:creationId xmlns:a16="http://schemas.microsoft.com/office/drawing/2014/main" id="{4827AFC7-2D4E-FD6A-BE8E-A807A9432CCC}"/>
            </a:ext>
          </a:extLst>
        </xdr:cNvPr>
        <xdr:cNvSpPr txBox="1"/>
      </xdr:nvSpPr>
      <xdr:spPr>
        <a:xfrm>
          <a:off x="15227128" y="13559544"/>
          <a:ext cx="819881" cy="255810"/>
        </a:xfrm>
        <a:prstGeom prst="rect">
          <a:avLst/>
        </a:prstGeom>
        <a:solidFill>
          <a:schemeClr val="accent2">
            <a:lumMod val="75000"/>
          </a:schemeClr>
        </a:solidFill>
      </xdr:spPr>
      <xdr:txBody>
        <a:bodyPr wrap="square" lIns="0" rIns="0" rtlCol="0">
          <a:no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de-CH" sz="1100">
              <a:solidFill>
                <a:schemeClr val="bg1"/>
              </a:solidFill>
              <a:latin typeface="Gill Sans MT" panose="020B0502020104020203" pitchFamily="34" charset="0"/>
            </a:rPr>
            <a:t>Exigeant</a:t>
          </a:r>
        </a:p>
      </xdr:txBody>
    </xdr:sp>
    <xdr:clientData/>
  </xdr:twoCellAnchor>
  <xdr:twoCellAnchor>
    <xdr:from>
      <xdr:col>16</xdr:col>
      <xdr:colOff>248666</xdr:colOff>
      <xdr:row>54</xdr:row>
      <xdr:rowOff>147410</xdr:rowOff>
    </xdr:from>
    <xdr:to>
      <xdr:col>17</xdr:col>
      <xdr:colOff>624940</xdr:colOff>
      <xdr:row>55</xdr:row>
      <xdr:rowOff>155664</xdr:rowOff>
    </xdr:to>
    <xdr:sp macro="" textlink="">
      <xdr:nvSpPr>
        <xdr:cNvPr id="34" name="Textfeld 31">
          <a:extLst>
            <a:ext uri="{FF2B5EF4-FFF2-40B4-BE49-F238E27FC236}">
              <a16:creationId xmlns:a16="http://schemas.microsoft.com/office/drawing/2014/main" id="{2FDF49F9-4739-9CC3-31CF-E0C4B62B083A}"/>
            </a:ext>
          </a:extLst>
        </xdr:cNvPr>
        <xdr:cNvSpPr txBox="1"/>
      </xdr:nvSpPr>
      <xdr:spPr>
        <a:xfrm>
          <a:off x="12488291" y="13844360"/>
          <a:ext cx="1462124" cy="255904"/>
        </a:xfrm>
        <a:prstGeom prst="rect">
          <a:avLst/>
        </a:prstGeom>
        <a:solidFill>
          <a:schemeClr val="accent2">
            <a:lumMod val="60000"/>
            <a:lumOff val="40000"/>
          </a:schemeClr>
        </a:solidFill>
      </xdr:spPr>
      <xdr:txBody>
        <a:bodyPr wrap="square" lIns="0" rIns="0"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de-CH" sz="1100">
              <a:latin typeface="Gill Sans MT" panose="020B0502020104020203" pitchFamily="34" charset="0"/>
            </a:rPr>
            <a:t>Plutôt adaptable</a:t>
          </a:r>
        </a:p>
      </xdr:txBody>
    </xdr:sp>
    <xdr:clientData/>
  </xdr:twoCellAnchor>
  <xdr:twoCellAnchor>
    <xdr:from>
      <xdr:col>15</xdr:col>
      <xdr:colOff>22043</xdr:colOff>
      <xdr:row>54</xdr:row>
      <xdr:rowOff>147410</xdr:rowOff>
    </xdr:from>
    <xdr:to>
      <xdr:col>16</xdr:col>
      <xdr:colOff>248783</xdr:colOff>
      <xdr:row>55</xdr:row>
      <xdr:rowOff>155664</xdr:rowOff>
    </xdr:to>
    <xdr:sp macro="" textlink="">
      <xdr:nvSpPr>
        <xdr:cNvPr id="35" name="Textfeld 32">
          <a:extLst>
            <a:ext uri="{FF2B5EF4-FFF2-40B4-BE49-F238E27FC236}">
              <a16:creationId xmlns:a16="http://schemas.microsoft.com/office/drawing/2014/main" id="{098FF52F-B07D-4212-09B8-230305C2AE79}"/>
            </a:ext>
          </a:extLst>
        </xdr:cNvPr>
        <xdr:cNvSpPr txBox="1"/>
      </xdr:nvSpPr>
      <xdr:spPr>
        <a:xfrm>
          <a:off x="11366318" y="13844360"/>
          <a:ext cx="1122090" cy="255904"/>
        </a:xfrm>
        <a:prstGeom prst="rect">
          <a:avLst/>
        </a:prstGeom>
        <a:solidFill>
          <a:schemeClr val="accent2">
            <a:lumMod val="40000"/>
            <a:lumOff val="60000"/>
          </a:schemeClr>
        </a:solidFill>
      </xdr:spPr>
      <xdr:txBody>
        <a:bodyPr wrap="square" lIns="0" rIns="0"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de-CH" sz="1100">
              <a:latin typeface="Gill Sans MT" panose="020B0502020104020203" pitchFamily="34" charset="0"/>
            </a:rPr>
            <a:t>Adaptable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1135380</xdr:colOff>
      <xdr:row>7</xdr:row>
      <xdr:rowOff>190500</xdr:rowOff>
    </xdr:from>
    <xdr:to>
      <xdr:col>24</xdr:col>
      <xdr:colOff>2895600</xdr:colOff>
      <xdr:row>32</xdr:row>
      <xdr:rowOff>0</xdr:rowOff>
    </xdr:to>
    <xdr:graphicFrame macro="">
      <xdr:nvGraphicFramePr>
        <xdr:cNvPr id="2453" name="Diagramm 9">
          <a:extLst>
            <a:ext uri="{FF2B5EF4-FFF2-40B4-BE49-F238E27FC236}">
              <a16:creationId xmlns:a16="http://schemas.microsoft.com/office/drawing/2014/main" id="{044D2044-81CE-4312-DE40-98075D8A1C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FiBL_CI">
      <a:dk1>
        <a:sysClr val="windowText" lastClr="000000"/>
      </a:dk1>
      <a:lt1>
        <a:sysClr val="window" lastClr="FFFFFF"/>
      </a:lt1>
      <a:dk2>
        <a:srgbClr val="595959"/>
      </a:dk2>
      <a:lt2>
        <a:srgbClr val="D8D8D8"/>
      </a:lt2>
      <a:accent1>
        <a:srgbClr val="2F6C86"/>
      </a:accent1>
      <a:accent2>
        <a:srgbClr val="CE8628"/>
      </a:accent2>
      <a:accent3>
        <a:srgbClr val="64913C"/>
      </a:accent3>
      <a:accent4>
        <a:srgbClr val="8D66A3"/>
      </a:accent4>
      <a:accent5>
        <a:srgbClr val="D7E6F0"/>
      </a:accent5>
      <a:accent6>
        <a:srgbClr val="FFFF00"/>
      </a:accent6>
      <a:hlink>
        <a:srgbClr val="2F6C86"/>
      </a:hlink>
      <a:folHlink>
        <a:srgbClr val="2F6C8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fibl.org/fr/boutique/1678-notation-etat-corpore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fibl.org/fr/boutique/2506-formulaire-d-estimation"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D4FD7-4B23-4706-8566-8E6D9B3BB5B5}">
  <sheetPr>
    <tabColor theme="8"/>
  </sheetPr>
  <dimension ref="A1:C30"/>
  <sheetViews>
    <sheetView zoomScaleNormal="100" workbookViewId="0">
      <selection activeCell="P2" sqref="P2"/>
    </sheetView>
  </sheetViews>
  <sheetFormatPr baseColWidth="10" defaultRowHeight="16.8" x14ac:dyDescent="0.45"/>
  <cols>
    <col min="1" max="1" width="101.6640625" style="235" customWidth="1"/>
    <col min="2" max="2" width="1.44140625" style="235" customWidth="1"/>
    <col min="3" max="3" width="11.5546875" style="235" customWidth="1"/>
    <col min="4" max="16384" width="11.5546875" style="235"/>
  </cols>
  <sheetData>
    <row r="1" spans="1:3" ht="19.2" x14ac:dyDescent="0.5">
      <c r="A1" s="245" t="s">
        <v>223</v>
      </c>
    </row>
    <row r="2" spans="1:3" s="20" customFormat="1" x14ac:dyDescent="0.45">
      <c r="A2" s="258"/>
    </row>
    <row r="3" spans="1:3" ht="74.400000000000006" customHeight="1" x14ac:dyDescent="0.5">
      <c r="A3" s="240" t="s">
        <v>224</v>
      </c>
    </row>
    <row r="4" spans="1:3" ht="18" x14ac:dyDescent="0.5">
      <c r="A4" s="238"/>
    </row>
    <row r="5" spans="1:3" ht="19.2" x14ac:dyDescent="0.5">
      <c r="A5" s="236" t="s">
        <v>225</v>
      </c>
    </row>
    <row r="6" spans="1:3" ht="18" x14ac:dyDescent="0.5">
      <c r="A6" s="237"/>
    </row>
    <row r="7" spans="1:3" ht="54" x14ac:dyDescent="0.5">
      <c r="A7" s="240" t="s">
        <v>226</v>
      </c>
    </row>
    <row r="8" spans="1:3" ht="75.599999999999994" customHeight="1" x14ac:dyDescent="0.45">
      <c r="A8" s="239"/>
      <c r="C8" s="20"/>
    </row>
    <row r="9" spans="1:3" x14ac:dyDescent="0.45">
      <c r="A9" s="239"/>
    </row>
    <row r="10" spans="1:3" ht="36" x14ac:dyDescent="0.5">
      <c r="A10" s="240" t="s">
        <v>227</v>
      </c>
    </row>
    <row r="11" spans="1:3" ht="70.8" customHeight="1" x14ac:dyDescent="0.45">
      <c r="A11" s="239"/>
    </row>
    <row r="12" spans="1:3" x14ac:dyDescent="0.45">
      <c r="A12" s="239"/>
    </row>
    <row r="13" spans="1:3" ht="19.2" x14ac:dyDescent="0.5">
      <c r="A13" s="244" t="s">
        <v>228</v>
      </c>
    </row>
    <row r="14" spans="1:3" x14ac:dyDescent="0.45">
      <c r="A14" s="239"/>
    </row>
    <row r="15" spans="1:3" ht="36" customHeight="1" x14ac:dyDescent="0.45">
      <c r="A15" s="269" t="s">
        <v>229</v>
      </c>
    </row>
    <row r="16" spans="1:3" ht="63" customHeight="1" x14ac:dyDescent="0.5">
      <c r="A16" s="240" t="s">
        <v>230</v>
      </c>
    </row>
    <row r="17" spans="1:1" ht="64.2" customHeight="1" x14ac:dyDescent="0.5">
      <c r="A17" s="240" t="s">
        <v>231</v>
      </c>
    </row>
    <row r="18" spans="1:1" ht="104.4" customHeight="1" x14ac:dyDescent="0.5">
      <c r="A18" s="240"/>
    </row>
    <row r="19" spans="1:1" x14ac:dyDescent="0.45">
      <c r="A19" s="239"/>
    </row>
    <row r="20" spans="1:1" ht="36" x14ac:dyDescent="0.5">
      <c r="A20" s="240" t="s">
        <v>232</v>
      </c>
    </row>
    <row r="21" spans="1:1" ht="171.6" customHeight="1" x14ac:dyDescent="0.5">
      <c r="A21" s="240"/>
    </row>
    <row r="22" spans="1:1" x14ac:dyDescent="0.45">
      <c r="A22" s="239"/>
    </row>
    <row r="23" spans="1:1" ht="72" x14ac:dyDescent="0.5">
      <c r="A23" s="240" t="s">
        <v>233</v>
      </c>
    </row>
    <row r="24" spans="1:1" ht="73.2" customHeight="1" x14ac:dyDescent="0.45"/>
    <row r="26" spans="1:1" ht="54" x14ac:dyDescent="0.5">
      <c r="A26" s="240" t="s">
        <v>234</v>
      </c>
    </row>
    <row r="27" spans="1:1" ht="69" customHeight="1" x14ac:dyDescent="0.45"/>
    <row r="29" spans="1:1" s="312" customFormat="1" ht="86.4" customHeight="1" x14ac:dyDescent="0.25">
      <c r="A29" s="311" t="s">
        <v>235</v>
      </c>
    </row>
    <row r="30" spans="1:1" ht="77.400000000000006" customHeight="1" x14ac:dyDescent="0.45"/>
  </sheetData>
  <sheetProtection algorithmName="SHA-512" hashValue="8/vsI1MWTc8UWGQ17IdNpSv6+ay0Ip1Rj74zfZjSHIn3Vy4yWmJXc9eKh7h3L2++y6apddUWuJjmZcwF9NH9JA==" saltValue="yTRy+O8WFgIO314yynj2nQ==" spinCount="100000" sheet="1" objects="1" scenarios="1" selectLockedCells="1" selectUnlockedCells="1"/>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C183B-1AC5-4648-B795-50FB44A89D26}">
  <sheetPr>
    <tabColor theme="4"/>
  </sheetPr>
  <dimension ref="A1:J164"/>
  <sheetViews>
    <sheetView showGridLines="0" showWhiteSpace="0" zoomScaleNormal="100" workbookViewId="0">
      <selection activeCell="C2" sqref="C2"/>
    </sheetView>
  </sheetViews>
  <sheetFormatPr baseColWidth="10" defaultColWidth="11.44140625" defaultRowHeight="16.8" x14ac:dyDescent="0.45"/>
  <cols>
    <col min="1" max="1" width="52.5546875" style="20" customWidth="1"/>
    <col min="2" max="2" width="62.6640625" style="20" customWidth="1"/>
    <col min="3" max="3" width="8.6640625" style="19" customWidth="1"/>
    <col min="4" max="4" width="9.88671875" style="271" hidden="1" customWidth="1"/>
    <col min="5" max="5" width="11.33203125" style="19" customWidth="1"/>
    <col min="6" max="16384" width="11.44140625" style="20"/>
  </cols>
  <sheetData>
    <row r="1" spans="1:4" ht="18" customHeight="1" thickBot="1" x14ac:dyDescent="0.5">
      <c r="A1" s="62" t="s">
        <v>236</v>
      </c>
      <c r="B1" s="300"/>
      <c r="C1" s="64"/>
    </row>
    <row r="2" spans="1:4" ht="15" customHeight="1" x14ac:dyDescent="0.45">
      <c r="A2" s="248" t="s">
        <v>237</v>
      </c>
      <c r="B2" s="249"/>
      <c r="C2" s="250"/>
    </row>
    <row r="3" spans="1:4" ht="15.6" customHeight="1" x14ac:dyDescent="0.45">
      <c r="A3" s="21" t="s">
        <v>238</v>
      </c>
      <c r="B3" s="41"/>
      <c r="C3" s="251"/>
    </row>
    <row r="4" spans="1:4" x14ac:dyDescent="0.45">
      <c r="A4" s="21" t="s">
        <v>239</v>
      </c>
      <c r="B4" s="246"/>
      <c r="C4" s="40"/>
    </row>
    <row r="5" spans="1:4" ht="15" customHeight="1" x14ac:dyDescent="0.45">
      <c r="A5" s="33" t="s">
        <v>240</v>
      </c>
      <c r="B5" s="246"/>
      <c r="C5" s="40"/>
    </row>
    <row r="6" spans="1:4" ht="14.4" customHeight="1" x14ac:dyDescent="0.45">
      <c r="A6" s="21" t="s">
        <v>511</v>
      </c>
      <c r="B6" s="246"/>
      <c r="C6" s="40"/>
    </row>
    <row r="7" spans="1:4" ht="15" customHeight="1" x14ac:dyDescent="0.45">
      <c r="A7" s="21" t="s">
        <v>241</v>
      </c>
      <c r="B7" s="41"/>
      <c r="C7" s="253"/>
    </row>
    <row r="8" spans="1:4" ht="15" customHeight="1" x14ac:dyDescent="0.45">
      <c r="A8" s="21" t="s">
        <v>242</v>
      </c>
      <c r="B8" s="41"/>
      <c r="C8" s="253"/>
    </row>
    <row r="9" spans="1:4" ht="16.2" customHeight="1" thickBot="1" x14ac:dyDescent="0.5">
      <c r="A9" s="270" t="s">
        <v>243</v>
      </c>
      <c r="B9" s="252"/>
      <c r="C9" s="254"/>
      <c r="D9" s="272"/>
    </row>
    <row r="10" spans="1:4" ht="16.2" customHeight="1" x14ac:dyDescent="0.45">
      <c r="A10" s="37" t="s">
        <v>244</v>
      </c>
      <c r="B10" s="26" t="s">
        <v>245</v>
      </c>
      <c r="C10" s="66"/>
      <c r="D10" s="273"/>
    </row>
    <row r="11" spans="1:4" ht="16.2" customHeight="1" x14ac:dyDescent="0.45">
      <c r="A11" s="332" t="s">
        <v>246</v>
      </c>
      <c r="B11" s="26" t="s">
        <v>247</v>
      </c>
      <c r="C11" s="66"/>
      <c r="D11" s="274">
        <v>-1</v>
      </c>
    </row>
    <row r="12" spans="1:4" x14ac:dyDescent="0.45">
      <c r="A12" s="330"/>
      <c r="B12" s="51" t="s">
        <v>248</v>
      </c>
      <c r="C12" s="67"/>
      <c r="D12" s="275">
        <v>-2</v>
      </c>
    </row>
    <row r="13" spans="1:4" x14ac:dyDescent="0.45">
      <c r="A13" s="24"/>
      <c r="B13" s="51" t="s">
        <v>249</v>
      </c>
      <c r="C13" s="67"/>
      <c r="D13" s="275">
        <v>-3</v>
      </c>
    </row>
    <row r="14" spans="1:4" x14ac:dyDescent="0.45">
      <c r="A14" s="333" t="s">
        <v>250</v>
      </c>
      <c r="B14" s="51" t="s">
        <v>251</v>
      </c>
      <c r="C14" s="67"/>
      <c r="D14" s="275">
        <v>-4</v>
      </c>
    </row>
    <row r="15" spans="1:4" x14ac:dyDescent="0.45">
      <c r="A15" s="330"/>
      <c r="B15" s="51" t="s">
        <v>252</v>
      </c>
      <c r="C15" s="67"/>
      <c r="D15" s="275">
        <v>-5</v>
      </c>
    </row>
    <row r="16" spans="1:4" x14ac:dyDescent="0.45">
      <c r="A16" s="34"/>
      <c r="B16" s="51" t="s">
        <v>253</v>
      </c>
      <c r="C16" s="67"/>
      <c r="D16" s="275">
        <v>-6</v>
      </c>
    </row>
    <row r="17" spans="1:5" ht="17.399999999999999" thickBot="1" x14ac:dyDescent="0.5">
      <c r="A17" s="25"/>
      <c r="B17" s="52" t="s">
        <v>254</v>
      </c>
      <c r="C17" s="68"/>
      <c r="D17" s="276">
        <v>-10</v>
      </c>
    </row>
    <row r="18" spans="1:5" ht="18" x14ac:dyDescent="0.45">
      <c r="A18" s="38" t="s">
        <v>255</v>
      </c>
      <c r="B18" s="53" t="s">
        <v>256</v>
      </c>
      <c r="C18" s="74"/>
      <c r="D18" s="277">
        <v>1</v>
      </c>
      <c r="E18" s="31"/>
    </row>
    <row r="19" spans="1:5" x14ac:dyDescent="0.45">
      <c r="A19" s="23" t="s">
        <v>257</v>
      </c>
      <c r="B19" s="51" t="s">
        <v>258</v>
      </c>
      <c r="C19" s="69"/>
      <c r="D19" s="277">
        <v>2</v>
      </c>
      <c r="E19" s="31"/>
    </row>
    <row r="20" spans="1:5" x14ac:dyDescent="0.45">
      <c r="A20" s="338" t="s">
        <v>259</v>
      </c>
      <c r="B20" s="55" t="s">
        <v>261</v>
      </c>
      <c r="C20" s="65"/>
      <c r="D20" s="278">
        <v>3</v>
      </c>
      <c r="E20" s="31"/>
    </row>
    <row r="21" spans="1:5" ht="17.399999999999999" thickBot="1" x14ac:dyDescent="0.5">
      <c r="A21" s="331"/>
      <c r="B21" s="54" t="s">
        <v>260</v>
      </c>
      <c r="C21" s="71"/>
      <c r="D21" s="279">
        <v>4</v>
      </c>
      <c r="E21" s="31"/>
    </row>
    <row r="22" spans="1:5" ht="18" x14ac:dyDescent="0.45">
      <c r="A22" s="38" t="s">
        <v>262</v>
      </c>
      <c r="B22" s="56" t="s">
        <v>263</v>
      </c>
      <c r="C22" s="74"/>
      <c r="D22" s="277">
        <v>1</v>
      </c>
      <c r="E22" s="31"/>
    </row>
    <row r="23" spans="1:5" x14ac:dyDescent="0.45">
      <c r="A23" s="332" t="s">
        <v>264</v>
      </c>
      <c r="B23" s="51" t="s">
        <v>267</v>
      </c>
      <c r="C23" s="69"/>
      <c r="D23" s="278">
        <v>2</v>
      </c>
      <c r="E23" s="31"/>
    </row>
    <row r="24" spans="1:5" x14ac:dyDescent="0.45">
      <c r="A24" s="330"/>
      <c r="B24" s="51" t="s">
        <v>265</v>
      </c>
      <c r="C24" s="65"/>
      <c r="D24" s="278">
        <v>3</v>
      </c>
      <c r="E24" s="31"/>
    </row>
    <row r="25" spans="1:5" ht="17.399999999999999" thickBot="1" x14ac:dyDescent="0.5">
      <c r="A25" s="331"/>
      <c r="B25" s="54" t="s">
        <v>266</v>
      </c>
      <c r="C25" s="71"/>
      <c r="D25" s="280">
        <v>4</v>
      </c>
      <c r="E25" s="31"/>
    </row>
    <row r="26" spans="1:5" ht="18" x14ac:dyDescent="0.45">
      <c r="A26" s="38" t="s">
        <v>268</v>
      </c>
      <c r="B26" s="53" t="s">
        <v>270</v>
      </c>
      <c r="C26" s="313"/>
      <c r="D26" s="281">
        <v>4</v>
      </c>
      <c r="E26" s="31"/>
    </row>
    <row r="27" spans="1:5" x14ac:dyDescent="0.45">
      <c r="A27" s="333" t="s">
        <v>269</v>
      </c>
      <c r="B27" s="51" t="s">
        <v>271</v>
      </c>
      <c r="C27" s="65"/>
      <c r="D27" s="278">
        <v>3</v>
      </c>
      <c r="E27" s="31"/>
    </row>
    <row r="28" spans="1:5" x14ac:dyDescent="0.45">
      <c r="A28" s="330"/>
      <c r="B28" s="51" t="s">
        <v>272</v>
      </c>
      <c r="C28" s="65"/>
      <c r="D28" s="278">
        <v>3</v>
      </c>
      <c r="E28" s="31"/>
    </row>
    <row r="29" spans="1:5" x14ac:dyDescent="0.45">
      <c r="A29" s="330"/>
      <c r="B29" s="51" t="s">
        <v>273</v>
      </c>
      <c r="C29" s="69"/>
      <c r="D29" s="278">
        <v>2</v>
      </c>
      <c r="E29" s="31"/>
    </row>
    <row r="30" spans="1:5" x14ac:dyDescent="0.45">
      <c r="A30" s="241"/>
      <c r="B30" s="51" t="s">
        <v>274</v>
      </c>
      <c r="C30" s="77"/>
      <c r="D30" s="278">
        <v>1</v>
      </c>
      <c r="E30" s="31"/>
    </row>
    <row r="31" spans="1:5" x14ac:dyDescent="0.45">
      <c r="A31" s="23"/>
      <c r="B31" s="51" t="s">
        <v>275</v>
      </c>
      <c r="C31" s="73"/>
      <c r="D31" s="278">
        <v>4</v>
      </c>
      <c r="E31" s="31"/>
    </row>
    <row r="32" spans="1:5" x14ac:dyDescent="0.45">
      <c r="A32" s="23"/>
      <c r="B32" s="51" t="s">
        <v>276</v>
      </c>
      <c r="C32" s="65"/>
      <c r="D32" s="278">
        <v>3</v>
      </c>
      <c r="E32" s="31"/>
    </row>
    <row r="33" spans="1:5" x14ac:dyDescent="0.45">
      <c r="A33" s="23"/>
      <c r="B33" s="51" t="s">
        <v>277</v>
      </c>
      <c r="C33" s="69"/>
      <c r="D33" s="278">
        <v>2</v>
      </c>
      <c r="E33" s="31"/>
    </row>
    <row r="34" spans="1:5" ht="17.399999999999999" thickBot="1" x14ac:dyDescent="0.5">
      <c r="A34" s="22"/>
      <c r="B34" s="54" t="s">
        <v>278</v>
      </c>
      <c r="C34" s="76"/>
      <c r="D34" s="279">
        <v>1</v>
      </c>
      <c r="E34" s="31"/>
    </row>
    <row r="35" spans="1:5" ht="18" x14ac:dyDescent="0.45">
      <c r="A35" s="38" t="s">
        <v>279</v>
      </c>
      <c r="B35" s="53" t="s">
        <v>280</v>
      </c>
      <c r="C35" s="74"/>
      <c r="D35" s="277">
        <v>1</v>
      </c>
      <c r="E35" s="31"/>
    </row>
    <row r="36" spans="1:5" x14ac:dyDescent="0.45">
      <c r="A36" s="23" t="s">
        <v>283</v>
      </c>
      <c r="B36" s="51" t="s">
        <v>281</v>
      </c>
      <c r="C36" s="69"/>
      <c r="D36" s="278">
        <v>2</v>
      </c>
      <c r="E36" s="31"/>
    </row>
    <row r="37" spans="1:5" x14ac:dyDescent="0.45">
      <c r="A37" s="318" t="s">
        <v>284</v>
      </c>
      <c r="B37" s="51" t="s">
        <v>282</v>
      </c>
      <c r="C37" s="69"/>
      <c r="D37" s="278">
        <v>2</v>
      </c>
      <c r="E37" s="31"/>
    </row>
    <row r="38" spans="1:5" x14ac:dyDescent="0.45">
      <c r="A38" s="332" t="s">
        <v>285</v>
      </c>
      <c r="B38" s="52" t="s">
        <v>287</v>
      </c>
      <c r="C38" s="65"/>
      <c r="D38" s="280">
        <v>3</v>
      </c>
      <c r="E38" s="31"/>
    </row>
    <row r="39" spans="1:5" ht="17.399999999999999" thickBot="1" x14ac:dyDescent="0.5">
      <c r="A39" s="331"/>
      <c r="B39" s="54" t="s">
        <v>286</v>
      </c>
      <c r="C39" s="71"/>
      <c r="D39" s="279">
        <v>4</v>
      </c>
      <c r="E39" s="31"/>
    </row>
    <row r="40" spans="1:5" x14ac:dyDescent="0.45">
      <c r="A40" s="345" t="s">
        <v>288</v>
      </c>
      <c r="B40" s="57" t="s">
        <v>289</v>
      </c>
      <c r="C40" s="74"/>
      <c r="D40" s="277">
        <v>1</v>
      </c>
      <c r="E40" s="31"/>
    </row>
    <row r="41" spans="1:5" x14ac:dyDescent="0.45">
      <c r="A41" s="330"/>
      <c r="B41" s="51" t="s">
        <v>291</v>
      </c>
      <c r="C41" s="69"/>
      <c r="D41" s="278">
        <v>2</v>
      </c>
      <c r="E41" s="31"/>
    </row>
    <row r="42" spans="1:5" x14ac:dyDescent="0.45">
      <c r="A42" s="338" t="s">
        <v>290</v>
      </c>
      <c r="B42" s="51" t="s">
        <v>292</v>
      </c>
      <c r="C42" s="65"/>
      <c r="D42" s="278">
        <v>3</v>
      </c>
      <c r="E42" s="31"/>
    </row>
    <row r="43" spans="1:5" ht="36" customHeight="1" thickBot="1" x14ac:dyDescent="0.5">
      <c r="A43" s="331"/>
      <c r="B43" s="54" t="s">
        <v>293</v>
      </c>
      <c r="C43" s="71"/>
      <c r="D43" s="279">
        <v>4</v>
      </c>
      <c r="E43" s="31"/>
    </row>
    <row r="44" spans="1:5" ht="18" x14ac:dyDescent="0.45">
      <c r="A44" s="59" t="s">
        <v>294</v>
      </c>
      <c r="B44" s="53" t="s">
        <v>295</v>
      </c>
      <c r="C44" s="74"/>
      <c r="D44" s="281">
        <v>1</v>
      </c>
      <c r="E44" s="31"/>
    </row>
    <row r="45" spans="1:5" x14ac:dyDescent="0.45">
      <c r="A45" s="23" t="s">
        <v>296</v>
      </c>
      <c r="B45" s="51" t="s">
        <v>297</v>
      </c>
      <c r="C45" s="69"/>
      <c r="D45" s="278">
        <v>2</v>
      </c>
      <c r="E45" s="31"/>
    </row>
    <row r="46" spans="1:5" x14ac:dyDescent="0.45">
      <c r="A46" s="23"/>
      <c r="B46" s="52" t="s">
        <v>299</v>
      </c>
      <c r="C46" s="65"/>
      <c r="D46" s="280">
        <v>3</v>
      </c>
      <c r="E46" s="31"/>
    </row>
    <row r="47" spans="1:5" ht="17.399999999999999" thickBot="1" x14ac:dyDescent="0.5">
      <c r="A47" s="22" t="s">
        <v>434</v>
      </c>
      <c r="B47" s="54" t="s">
        <v>298</v>
      </c>
      <c r="C47" s="71"/>
      <c r="D47" s="280">
        <v>4</v>
      </c>
      <c r="E47" s="31"/>
    </row>
    <row r="48" spans="1:5" ht="18" x14ac:dyDescent="0.45">
      <c r="A48" s="38" t="s">
        <v>300</v>
      </c>
      <c r="B48" s="53" t="s">
        <v>301</v>
      </c>
      <c r="C48" s="74"/>
      <c r="D48" s="281">
        <v>1</v>
      </c>
      <c r="E48" s="31"/>
    </row>
    <row r="49" spans="1:5" ht="33.6" x14ac:dyDescent="0.45">
      <c r="A49" s="320" t="s">
        <v>303</v>
      </c>
      <c r="B49" s="319" t="s">
        <v>302</v>
      </c>
      <c r="C49" s="69"/>
      <c r="D49" s="278">
        <v>2</v>
      </c>
      <c r="E49" s="31"/>
    </row>
    <row r="50" spans="1:5" x14ac:dyDescent="0.45">
      <c r="A50" s="338" t="s">
        <v>304</v>
      </c>
      <c r="B50" s="51" t="s">
        <v>311</v>
      </c>
      <c r="C50" s="65"/>
      <c r="D50" s="282">
        <v>3</v>
      </c>
      <c r="E50" s="31"/>
    </row>
    <row r="51" spans="1:5" x14ac:dyDescent="0.45">
      <c r="A51" s="346"/>
      <c r="B51" s="51" t="s">
        <v>305</v>
      </c>
      <c r="C51" s="73"/>
      <c r="D51" s="278">
        <v>4</v>
      </c>
      <c r="E51" s="233"/>
    </row>
    <row r="52" spans="1:5" ht="33.6" x14ac:dyDescent="0.45">
      <c r="A52" s="321" t="s">
        <v>307</v>
      </c>
      <c r="B52" s="319" t="s">
        <v>306</v>
      </c>
      <c r="C52" s="65"/>
      <c r="D52" s="278">
        <v>3</v>
      </c>
      <c r="E52" s="31"/>
    </row>
    <row r="53" spans="1:5" ht="33.6" x14ac:dyDescent="0.45">
      <c r="A53" s="321" t="s">
        <v>308</v>
      </c>
      <c r="B53" s="322" t="s">
        <v>309</v>
      </c>
      <c r="C53" s="69"/>
      <c r="D53" s="280">
        <v>2</v>
      </c>
      <c r="E53" s="31"/>
    </row>
    <row r="54" spans="1:5" ht="34.200000000000003" thickBot="1" x14ac:dyDescent="0.5">
      <c r="A54" s="22"/>
      <c r="B54" s="323" t="s">
        <v>310</v>
      </c>
      <c r="C54" s="76"/>
      <c r="D54" s="279">
        <v>1</v>
      </c>
      <c r="E54" s="31"/>
    </row>
    <row r="55" spans="1:5" ht="18" x14ac:dyDescent="0.45">
      <c r="A55" s="38" t="s">
        <v>312</v>
      </c>
      <c r="B55" s="53" t="s">
        <v>313</v>
      </c>
      <c r="C55" s="74"/>
      <c r="D55" s="277">
        <v>1</v>
      </c>
      <c r="E55" s="31"/>
    </row>
    <row r="56" spans="1:5" ht="33.6" x14ac:dyDescent="0.45">
      <c r="A56" s="317" t="s">
        <v>314</v>
      </c>
      <c r="B56" s="316" t="s">
        <v>316</v>
      </c>
      <c r="C56" s="69"/>
      <c r="D56" s="277">
        <v>2</v>
      </c>
      <c r="E56" s="31"/>
    </row>
    <row r="57" spans="1:5" x14ac:dyDescent="0.45">
      <c r="A57" s="332" t="s">
        <v>318</v>
      </c>
      <c r="B57" s="26" t="s">
        <v>315</v>
      </c>
      <c r="C57" s="65"/>
      <c r="D57" s="277">
        <v>3</v>
      </c>
      <c r="E57" s="31"/>
    </row>
    <row r="58" spans="1:5" ht="17.399999999999999" thickBot="1" x14ac:dyDescent="0.5">
      <c r="A58" s="347"/>
      <c r="B58" s="58" t="s">
        <v>317</v>
      </c>
      <c r="C58" s="71"/>
      <c r="D58" s="283">
        <v>4</v>
      </c>
      <c r="E58" s="31"/>
    </row>
    <row r="59" spans="1:5" ht="18" x14ac:dyDescent="0.45">
      <c r="A59" s="38" t="s">
        <v>319</v>
      </c>
      <c r="B59" s="53" t="s">
        <v>320</v>
      </c>
      <c r="C59" s="74"/>
      <c r="D59" s="281">
        <v>1</v>
      </c>
      <c r="E59" s="31"/>
    </row>
    <row r="60" spans="1:5" x14ac:dyDescent="0.45">
      <c r="A60" s="332" t="s">
        <v>321</v>
      </c>
      <c r="B60" s="26" t="s">
        <v>322</v>
      </c>
      <c r="C60" s="69"/>
      <c r="D60" s="277">
        <v>2</v>
      </c>
      <c r="E60" s="31"/>
    </row>
    <row r="61" spans="1:5" x14ac:dyDescent="0.45">
      <c r="A61" s="330"/>
      <c r="B61" s="51" t="s">
        <v>323</v>
      </c>
      <c r="C61" s="65"/>
      <c r="D61" s="278">
        <v>3</v>
      </c>
      <c r="E61" s="31"/>
    </row>
    <row r="62" spans="1:5" ht="34.200000000000003" thickBot="1" x14ac:dyDescent="0.5">
      <c r="A62" s="22"/>
      <c r="B62" s="323" t="s">
        <v>324</v>
      </c>
      <c r="C62" s="71"/>
      <c r="D62" s="280">
        <v>4</v>
      </c>
      <c r="E62" s="31"/>
    </row>
    <row r="63" spans="1:5" ht="18" x14ac:dyDescent="0.45">
      <c r="A63" s="38" t="s">
        <v>325</v>
      </c>
      <c r="B63" s="53" t="s">
        <v>326</v>
      </c>
      <c r="C63" s="74"/>
      <c r="D63" s="281">
        <v>1</v>
      </c>
      <c r="E63" s="31"/>
    </row>
    <row r="64" spans="1:5" x14ac:dyDescent="0.45">
      <c r="A64" s="332" t="s">
        <v>327</v>
      </c>
      <c r="B64" s="51" t="s">
        <v>328</v>
      </c>
      <c r="C64" s="69"/>
      <c r="D64" s="278">
        <v>2</v>
      </c>
      <c r="E64" s="31"/>
    </row>
    <row r="65" spans="1:5" s="27" customFormat="1" x14ac:dyDescent="0.45">
      <c r="A65" s="330"/>
      <c r="B65" s="51" t="s">
        <v>329</v>
      </c>
      <c r="C65" s="65"/>
      <c r="D65" s="278">
        <v>3</v>
      </c>
      <c r="E65" s="31"/>
    </row>
    <row r="66" spans="1:5" s="28" customFormat="1" ht="17.399999999999999" thickBot="1" x14ac:dyDescent="0.5">
      <c r="A66" s="22"/>
      <c r="B66" s="54" t="s">
        <v>330</v>
      </c>
      <c r="C66" s="71"/>
      <c r="D66" s="279">
        <v>4</v>
      </c>
      <c r="E66" s="31"/>
    </row>
    <row r="67" spans="1:5" s="27" customFormat="1" ht="18" x14ac:dyDescent="0.45">
      <c r="A67" s="38" t="s">
        <v>331</v>
      </c>
      <c r="B67" s="53" t="s">
        <v>332</v>
      </c>
      <c r="C67" s="74"/>
      <c r="D67" s="281">
        <v>1</v>
      </c>
      <c r="E67" s="31"/>
    </row>
    <row r="68" spans="1:5" s="27" customFormat="1" x14ac:dyDescent="0.45">
      <c r="A68" s="23" t="s">
        <v>333</v>
      </c>
      <c r="B68" s="51" t="s">
        <v>334</v>
      </c>
      <c r="C68" s="69"/>
      <c r="D68" s="278">
        <v>2</v>
      </c>
      <c r="E68" s="31"/>
    </row>
    <row r="69" spans="1:5" s="27" customFormat="1" x14ac:dyDescent="0.45">
      <c r="A69" s="23"/>
      <c r="B69" s="51" t="s">
        <v>335</v>
      </c>
      <c r="C69" s="65"/>
      <c r="D69" s="278">
        <v>3</v>
      </c>
      <c r="E69" s="31"/>
    </row>
    <row r="70" spans="1:5" s="27" customFormat="1" x14ac:dyDescent="0.45">
      <c r="A70" s="23"/>
      <c r="B70" s="51" t="s">
        <v>336</v>
      </c>
      <c r="C70" s="69"/>
      <c r="D70" s="278">
        <v>2</v>
      </c>
      <c r="E70" s="31"/>
    </row>
    <row r="71" spans="1:5" s="27" customFormat="1" x14ac:dyDescent="0.45">
      <c r="A71" s="23"/>
      <c r="B71" s="51" t="s">
        <v>337</v>
      </c>
      <c r="C71" s="65"/>
      <c r="D71" s="278">
        <v>3</v>
      </c>
      <c r="E71" s="31"/>
    </row>
    <row r="72" spans="1:5" s="27" customFormat="1" x14ac:dyDescent="0.45">
      <c r="A72" s="23"/>
      <c r="B72" s="51" t="s">
        <v>338</v>
      </c>
      <c r="C72" s="73"/>
      <c r="D72" s="278">
        <v>4</v>
      </c>
      <c r="E72" s="31"/>
    </row>
    <row r="73" spans="1:5" s="27" customFormat="1" ht="33.6" x14ac:dyDescent="0.45">
      <c r="A73" s="23"/>
      <c r="B73" s="319" t="s">
        <v>339</v>
      </c>
      <c r="C73" s="65"/>
      <c r="D73" s="278">
        <v>3</v>
      </c>
      <c r="E73" s="31"/>
    </row>
    <row r="74" spans="1:5" s="27" customFormat="1" ht="17.399999999999999" thickBot="1" x14ac:dyDescent="0.5">
      <c r="A74" s="23"/>
      <c r="B74" s="54" t="s">
        <v>340</v>
      </c>
      <c r="C74" s="71"/>
      <c r="D74" s="279">
        <v>4</v>
      </c>
      <c r="E74" s="31"/>
    </row>
    <row r="75" spans="1:5" s="27" customFormat="1" ht="18" x14ac:dyDescent="0.45">
      <c r="A75" s="38" t="s">
        <v>341</v>
      </c>
      <c r="B75" s="53" t="s">
        <v>342</v>
      </c>
      <c r="C75" s="74"/>
      <c r="D75" s="281">
        <v>1</v>
      </c>
      <c r="E75" s="31"/>
    </row>
    <row r="76" spans="1:5" s="29" customFormat="1" x14ac:dyDescent="0.45">
      <c r="A76" s="23" t="s">
        <v>343</v>
      </c>
      <c r="B76" s="51" t="s">
        <v>334</v>
      </c>
      <c r="C76" s="69"/>
      <c r="D76" s="278">
        <v>2</v>
      </c>
      <c r="E76" s="31"/>
    </row>
    <row r="77" spans="1:5" s="27" customFormat="1" x14ac:dyDescent="0.45">
      <c r="A77" s="23"/>
      <c r="B77" s="51" t="s">
        <v>335</v>
      </c>
      <c r="C77" s="65"/>
      <c r="D77" s="278">
        <v>3</v>
      </c>
      <c r="E77" s="31"/>
    </row>
    <row r="78" spans="1:5" s="28" customFormat="1" x14ac:dyDescent="0.45">
      <c r="A78" s="23"/>
      <c r="B78" s="51" t="s">
        <v>336</v>
      </c>
      <c r="C78" s="69"/>
      <c r="D78" s="278">
        <v>2</v>
      </c>
      <c r="E78" s="31"/>
    </row>
    <row r="79" spans="1:5" x14ac:dyDescent="0.45">
      <c r="A79" s="23"/>
      <c r="B79" s="51" t="s">
        <v>337</v>
      </c>
      <c r="C79" s="65"/>
      <c r="D79" s="278">
        <v>3</v>
      </c>
      <c r="E79" s="31"/>
    </row>
    <row r="80" spans="1:5" x14ac:dyDescent="0.45">
      <c r="A80" s="23"/>
      <c r="B80" s="51" t="s">
        <v>338</v>
      </c>
      <c r="C80" s="73"/>
      <c r="D80" s="278">
        <v>4</v>
      </c>
      <c r="E80" s="31"/>
    </row>
    <row r="81" spans="1:10" ht="33.6" x14ac:dyDescent="0.45">
      <c r="A81" s="23"/>
      <c r="B81" s="319" t="s">
        <v>339</v>
      </c>
      <c r="C81" s="65"/>
      <c r="D81" s="278">
        <v>3</v>
      </c>
      <c r="E81" s="31"/>
    </row>
    <row r="82" spans="1:10" ht="17.399999999999999" thickBot="1" x14ac:dyDescent="0.5">
      <c r="A82" s="23"/>
      <c r="B82" s="54" t="s">
        <v>340</v>
      </c>
      <c r="C82" s="71"/>
      <c r="D82" s="280">
        <v>4</v>
      </c>
      <c r="E82" s="31"/>
    </row>
    <row r="83" spans="1:10" ht="18" x14ac:dyDescent="0.45">
      <c r="A83" s="38" t="s">
        <v>344</v>
      </c>
      <c r="B83" s="53" t="s">
        <v>345</v>
      </c>
      <c r="C83" s="326" t="e">
        <f>IF(C5/(C5+C6)&gt;0.79,"x","")</f>
        <v>#DIV/0!</v>
      </c>
      <c r="D83" s="281">
        <v>1</v>
      </c>
      <c r="E83" s="233"/>
    </row>
    <row r="84" spans="1:10" x14ac:dyDescent="0.45">
      <c r="A84" s="329" t="s">
        <v>346</v>
      </c>
      <c r="B84" s="51" t="s">
        <v>348</v>
      </c>
      <c r="C84" s="324" t="e">
        <f>IF(AND(C5/(C5+C6)&gt;0.69,C5/(C5+C6)&lt;0.8),"x","")</f>
        <v>#DIV/0!</v>
      </c>
      <c r="D84" s="278">
        <v>2</v>
      </c>
      <c r="E84" s="233"/>
    </row>
    <row r="85" spans="1:10" x14ac:dyDescent="0.45">
      <c r="A85" s="330"/>
      <c r="B85" s="51" t="s">
        <v>347</v>
      </c>
      <c r="C85" s="324" t="e">
        <f>IF(AND(C5/(C5+C6)&gt;0.59,C5/(C5+C6)&lt;0.7),"x","")</f>
        <v>#DIV/0!</v>
      </c>
      <c r="D85" s="278">
        <v>3</v>
      </c>
      <c r="E85" s="233"/>
    </row>
    <row r="86" spans="1:10" ht="17.399999999999999" thickBot="1" x14ac:dyDescent="0.5">
      <c r="A86" s="331"/>
      <c r="B86" s="54" t="s">
        <v>349</v>
      </c>
      <c r="C86" s="325" t="e">
        <f>IF(C5/(C5+C6)&lt;0.6,"x","")</f>
        <v>#DIV/0!</v>
      </c>
      <c r="D86" s="279">
        <v>4</v>
      </c>
      <c r="E86" s="233"/>
    </row>
    <row r="87" spans="1:10" ht="18" x14ac:dyDescent="0.45">
      <c r="A87" s="38" t="s">
        <v>350</v>
      </c>
      <c r="B87" s="36" t="s">
        <v>351</v>
      </c>
      <c r="C87" s="74"/>
      <c r="D87" s="277">
        <v>1</v>
      </c>
      <c r="E87" s="31"/>
    </row>
    <row r="88" spans="1:10" x14ac:dyDescent="0.45">
      <c r="A88" s="332" t="s">
        <v>352</v>
      </c>
      <c r="B88" s="26" t="s">
        <v>354</v>
      </c>
      <c r="C88" s="69"/>
      <c r="D88" s="278">
        <v>2</v>
      </c>
      <c r="E88" s="31"/>
    </row>
    <row r="89" spans="1:10" x14ac:dyDescent="0.45">
      <c r="A89" s="330"/>
      <c r="B89" s="26" t="s">
        <v>353</v>
      </c>
      <c r="C89" s="65"/>
      <c r="D89" s="278">
        <v>3</v>
      </c>
      <c r="E89" s="31"/>
    </row>
    <row r="90" spans="1:10" x14ac:dyDescent="0.45">
      <c r="A90" s="241" t="s">
        <v>355</v>
      </c>
      <c r="B90" s="51" t="s">
        <v>356</v>
      </c>
      <c r="C90" s="65"/>
      <c r="D90" s="278">
        <v>3</v>
      </c>
      <c r="E90" s="31"/>
    </row>
    <row r="91" spans="1:10" x14ac:dyDescent="0.45">
      <c r="A91" s="333" t="s">
        <v>357</v>
      </c>
      <c r="B91" s="51" t="s">
        <v>358</v>
      </c>
      <c r="C91" s="73"/>
      <c r="D91" s="280">
        <v>4</v>
      </c>
      <c r="E91" s="31"/>
    </row>
    <row r="92" spans="1:10" ht="17.399999999999999" thickBot="1" x14ac:dyDescent="0.5">
      <c r="A92" s="331"/>
      <c r="B92" s="54" t="s">
        <v>359</v>
      </c>
      <c r="C92" s="71"/>
      <c r="D92" s="279">
        <v>4</v>
      </c>
      <c r="E92" s="31"/>
    </row>
    <row r="93" spans="1:10" s="30" customFormat="1" ht="19.8" thickBot="1" x14ac:dyDescent="0.3">
      <c r="A93" s="62" t="s">
        <v>360</v>
      </c>
      <c r="B93" s="63" t="s">
        <v>53</v>
      </c>
      <c r="C93" s="64"/>
      <c r="D93" s="284"/>
      <c r="E93" s="39"/>
      <c r="F93" s="39"/>
      <c r="G93" s="39"/>
      <c r="H93" s="39"/>
      <c r="I93" s="39"/>
      <c r="J93" s="39"/>
    </row>
    <row r="94" spans="1:10" s="30" customFormat="1" ht="17.399999999999999" thickBot="1" x14ac:dyDescent="0.3">
      <c r="A94" s="334" t="s">
        <v>361</v>
      </c>
      <c r="B94" s="335"/>
      <c r="C94" s="262"/>
      <c r="D94" s="285"/>
      <c r="E94" s="39"/>
      <c r="F94" s="39"/>
      <c r="G94" s="39"/>
      <c r="H94" s="39"/>
      <c r="I94" s="39"/>
      <c r="J94" s="39"/>
    </row>
    <row r="95" spans="1:10" s="30" customFormat="1" ht="16.2" customHeight="1" x14ac:dyDescent="0.25">
      <c r="A95" s="336" t="s">
        <v>362</v>
      </c>
      <c r="B95" s="337"/>
      <c r="C95" s="199">
        <f>C5</f>
        <v>0</v>
      </c>
      <c r="D95" s="286"/>
      <c r="E95" s="234"/>
      <c r="F95" s="39"/>
      <c r="G95" s="39"/>
      <c r="H95" s="39"/>
      <c r="I95" s="39"/>
      <c r="J95" s="39"/>
    </row>
    <row r="96" spans="1:10" s="30" customFormat="1" x14ac:dyDescent="0.25">
      <c r="A96" s="336" t="s">
        <v>363</v>
      </c>
      <c r="B96" s="337"/>
      <c r="C96" s="40"/>
      <c r="D96" s="278" t="s">
        <v>208</v>
      </c>
      <c r="E96" s="39"/>
      <c r="F96" s="39"/>
      <c r="G96" s="39"/>
      <c r="H96" s="39"/>
      <c r="I96" s="39"/>
      <c r="J96" s="39"/>
    </row>
    <row r="97" spans="1:10" s="30" customFormat="1" x14ac:dyDescent="0.25">
      <c r="A97" s="336" t="s">
        <v>364</v>
      </c>
      <c r="B97" s="337"/>
      <c r="C97" s="48"/>
      <c r="D97" s="282"/>
      <c r="E97" s="39"/>
      <c r="F97" s="39"/>
      <c r="G97" s="39"/>
      <c r="H97" s="39"/>
      <c r="I97" s="39"/>
      <c r="J97" s="39"/>
    </row>
    <row r="98" spans="1:10" s="30" customFormat="1" ht="33" customHeight="1" x14ac:dyDescent="0.25">
      <c r="A98" s="327" t="s">
        <v>365</v>
      </c>
      <c r="B98" s="328"/>
      <c r="C98" s="42"/>
      <c r="D98" s="278" t="s">
        <v>195</v>
      </c>
      <c r="E98" s="39"/>
      <c r="F98" s="39"/>
      <c r="G98" s="39"/>
      <c r="H98" s="39"/>
      <c r="I98" s="39"/>
      <c r="J98" s="39"/>
    </row>
    <row r="99" spans="1:10" s="30" customFormat="1" x14ac:dyDescent="0.25">
      <c r="A99" s="336" t="s">
        <v>366</v>
      </c>
      <c r="B99" s="337"/>
      <c r="C99" s="46"/>
      <c r="D99" s="280"/>
      <c r="E99" s="39"/>
      <c r="F99" s="39"/>
      <c r="G99" s="39"/>
      <c r="H99" s="39"/>
      <c r="I99" s="39"/>
      <c r="J99" s="39"/>
    </row>
    <row r="100" spans="1:10" s="30" customFormat="1" ht="17.399999999999999" thickBot="1" x14ac:dyDescent="0.3">
      <c r="A100" s="336" t="s">
        <v>367</v>
      </c>
      <c r="B100" s="337"/>
      <c r="C100" s="45"/>
      <c r="D100" s="279" t="s">
        <v>197</v>
      </c>
      <c r="E100" s="39"/>
      <c r="F100" s="39"/>
      <c r="G100" s="39"/>
      <c r="H100" s="39"/>
      <c r="I100" s="39"/>
      <c r="J100" s="39"/>
    </row>
    <row r="101" spans="1:10" s="30" customFormat="1" x14ac:dyDescent="0.25">
      <c r="A101" s="21" t="s">
        <v>368</v>
      </c>
      <c r="B101" s="44"/>
      <c r="C101" s="45"/>
      <c r="D101" s="287" t="s">
        <v>196</v>
      </c>
      <c r="E101" s="39"/>
      <c r="F101" s="39"/>
      <c r="G101" s="39"/>
      <c r="H101" s="39"/>
      <c r="I101" s="39"/>
      <c r="J101" s="39"/>
    </row>
    <row r="102" spans="1:10" s="30" customFormat="1" x14ac:dyDescent="0.25">
      <c r="A102" s="21" t="s">
        <v>369</v>
      </c>
      <c r="B102" s="43"/>
      <c r="C102" s="40"/>
      <c r="D102" s="288"/>
      <c r="E102" s="39"/>
      <c r="F102" s="39"/>
      <c r="G102" s="39"/>
      <c r="H102" s="39"/>
      <c r="I102" s="39"/>
      <c r="J102" s="39"/>
    </row>
    <row r="103" spans="1:10" s="30" customFormat="1" ht="16.5" customHeight="1" x14ac:dyDescent="0.25">
      <c r="A103" s="21" t="s">
        <v>370</v>
      </c>
      <c r="B103" s="43"/>
      <c r="C103" s="42"/>
      <c r="D103" s="289"/>
      <c r="E103" s="233"/>
      <c r="F103" s="39"/>
      <c r="G103" s="39"/>
      <c r="H103" s="39"/>
      <c r="I103" s="39"/>
      <c r="J103" s="39"/>
    </row>
    <row r="104" spans="1:10" s="30" customFormat="1" ht="16.5" customHeight="1" x14ac:dyDescent="0.25">
      <c r="A104" s="336" t="s">
        <v>371</v>
      </c>
      <c r="B104" s="337"/>
      <c r="C104" s="261"/>
      <c r="D104" s="289"/>
      <c r="E104" s="39"/>
      <c r="F104" s="39"/>
      <c r="G104" s="39"/>
      <c r="H104" s="39"/>
      <c r="I104" s="39"/>
      <c r="J104" s="39"/>
    </row>
    <row r="105" spans="1:10" s="30" customFormat="1" ht="16.5" customHeight="1" x14ac:dyDescent="0.25">
      <c r="A105" s="341" t="s">
        <v>372</v>
      </c>
      <c r="B105" s="342"/>
      <c r="C105" s="263"/>
      <c r="D105" s="289"/>
      <c r="E105" s="39"/>
      <c r="F105" s="39"/>
      <c r="G105" s="39"/>
      <c r="H105" s="39"/>
      <c r="I105" s="39"/>
      <c r="J105" s="39"/>
    </row>
    <row r="106" spans="1:10" s="30" customFormat="1" ht="16.5" customHeight="1" thickBot="1" x14ac:dyDescent="0.3">
      <c r="A106" s="343"/>
      <c r="B106" s="344"/>
      <c r="C106" s="264"/>
      <c r="D106" s="290"/>
      <c r="E106" s="39"/>
      <c r="F106" s="39"/>
      <c r="G106" s="39"/>
      <c r="H106" s="39"/>
      <c r="I106" s="39"/>
      <c r="J106" s="39"/>
    </row>
    <row r="107" spans="1:10" s="30" customFormat="1" ht="18" x14ac:dyDescent="0.25">
      <c r="A107" s="38" t="s">
        <v>373</v>
      </c>
      <c r="B107" s="53" t="s">
        <v>374</v>
      </c>
      <c r="C107" s="75"/>
      <c r="D107" s="291">
        <v>1</v>
      </c>
      <c r="E107" s="39"/>
      <c r="F107" s="39"/>
      <c r="G107" s="39"/>
      <c r="H107" s="39"/>
      <c r="I107" s="39"/>
      <c r="J107" s="39"/>
    </row>
    <row r="108" spans="1:10" s="30" customFormat="1" x14ac:dyDescent="0.25">
      <c r="A108" s="23" t="s">
        <v>375</v>
      </c>
      <c r="B108" s="51" t="s">
        <v>376</v>
      </c>
      <c r="C108" s="69"/>
      <c r="D108" s="292">
        <v>2</v>
      </c>
      <c r="E108" s="39"/>
      <c r="F108" s="39"/>
      <c r="G108" s="39"/>
      <c r="H108" s="39"/>
      <c r="I108" s="39"/>
      <c r="J108" s="39"/>
    </row>
    <row r="109" spans="1:10" s="30" customFormat="1" x14ac:dyDescent="0.25">
      <c r="A109" s="50"/>
      <c r="B109" s="51" t="s">
        <v>377</v>
      </c>
      <c r="C109" s="65"/>
      <c r="D109" s="292">
        <v>3</v>
      </c>
      <c r="E109" s="39"/>
      <c r="F109" s="39"/>
      <c r="G109" s="39"/>
      <c r="H109" s="39"/>
      <c r="I109" s="39"/>
      <c r="J109" s="39"/>
    </row>
    <row r="110" spans="1:10" s="30" customFormat="1" ht="17.399999999999999" thickBot="1" x14ac:dyDescent="0.3">
      <c r="A110" s="32"/>
      <c r="B110" s="54" t="s">
        <v>378</v>
      </c>
      <c r="C110" s="71"/>
      <c r="D110" s="293">
        <v>4</v>
      </c>
      <c r="E110" s="39"/>
      <c r="F110" s="39"/>
      <c r="G110" s="39"/>
      <c r="H110" s="39"/>
      <c r="I110" s="39"/>
      <c r="J110" s="39"/>
    </row>
    <row r="111" spans="1:10" s="30" customFormat="1" ht="18" x14ac:dyDescent="0.25">
      <c r="A111" s="38" t="s">
        <v>379</v>
      </c>
      <c r="B111" s="53" t="s">
        <v>380</v>
      </c>
      <c r="C111" s="74"/>
      <c r="D111" s="294">
        <v>1</v>
      </c>
      <c r="E111" s="39"/>
      <c r="F111" s="39"/>
      <c r="G111" s="39"/>
      <c r="H111" s="39"/>
      <c r="I111" s="39"/>
      <c r="J111" s="39"/>
    </row>
    <row r="112" spans="1:10" s="30" customFormat="1" x14ac:dyDescent="0.25">
      <c r="A112" s="23" t="s">
        <v>381</v>
      </c>
      <c r="B112" s="51" t="s">
        <v>382</v>
      </c>
      <c r="C112" s="69"/>
      <c r="D112" s="292">
        <v>2</v>
      </c>
      <c r="E112" s="39"/>
      <c r="F112" s="39"/>
      <c r="G112" s="39"/>
      <c r="H112" s="39"/>
      <c r="I112" s="39"/>
      <c r="J112" s="39"/>
    </row>
    <row r="113" spans="1:10" s="30" customFormat="1" x14ac:dyDescent="0.25">
      <c r="A113" s="23"/>
      <c r="B113" s="51" t="s">
        <v>383</v>
      </c>
      <c r="C113" s="65"/>
      <c r="D113" s="292">
        <v>3</v>
      </c>
      <c r="E113" s="39"/>
      <c r="F113" s="39"/>
      <c r="G113" s="39"/>
      <c r="H113" s="39"/>
      <c r="I113" s="39"/>
      <c r="J113" s="39"/>
    </row>
    <row r="114" spans="1:10" s="30" customFormat="1" ht="17.399999999999999" thickBot="1" x14ac:dyDescent="0.3">
      <c r="A114" s="22"/>
      <c r="B114" s="54" t="s">
        <v>384</v>
      </c>
      <c r="C114" s="71"/>
      <c r="D114" s="293">
        <v>4</v>
      </c>
      <c r="E114" s="39"/>
      <c r="F114" s="39"/>
      <c r="G114" s="39"/>
      <c r="H114" s="39"/>
      <c r="I114" s="39"/>
      <c r="J114" s="39"/>
    </row>
    <row r="115" spans="1:10" s="30" customFormat="1" ht="18" x14ac:dyDescent="0.25">
      <c r="A115" s="38" t="s">
        <v>385</v>
      </c>
      <c r="B115" s="53" t="s">
        <v>386</v>
      </c>
      <c r="C115" s="74"/>
      <c r="D115" s="294">
        <v>1</v>
      </c>
      <c r="E115" s="39"/>
      <c r="F115" s="39"/>
      <c r="G115" s="39"/>
      <c r="H115" s="39"/>
      <c r="I115" s="39"/>
      <c r="J115" s="39"/>
    </row>
    <row r="116" spans="1:10" s="30" customFormat="1" x14ac:dyDescent="0.25">
      <c r="A116" s="23" t="s">
        <v>387</v>
      </c>
      <c r="B116" s="51" t="s">
        <v>388</v>
      </c>
      <c r="C116" s="69"/>
      <c r="D116" s="292">
        <v>2</v>
      </c>
      <c r="E116" s="39"/>
      <c r="F116" s="39"/>
      <c r="G116" s="39"/>
      <c r="H116" s="39"/>
      <c r="I116" s="39"/>
      <c r="J116" s="39"/>
    </row>
    <row r="117" spans="1:10" s="30" customFormat="1" x14ac:dyDescent="0.25">
      <c r="A117" s="23"/>
      <c r="B117" s="51" t="s">
        <v>389</v>
      </c>
      <c r="C117" s="65"/>
      <c r="D117" s="292">
        <v>3</v>
      </c>
      <c r="E117" s="39"/>
      <c r="F117" s="39"/>
      <c r="G117" s="39"/>
      <c r="H117" s="39"/>
      <c r="I117" s="39"/>
      <c r="J117" s="39"/>
    </row>
    <row r="118" spans="1:10" s="30" customFormat="1" ht="17.399999999999999" thickBot="1" x14ac:dyDescent="0.3">
      <c r="A118" s="22"/>
      <c r="B118" s="70" t="s">
        <v>390</v>
      </c>
      <c r="C118" s="72"/>
      <c r="D118" s="295">
        <v>4</v>
      </c>
      <c r="E118" s="39"/>
      <c r="F118" s="39"/>
      <c r="G118" s="39"/>
      <c r="H118" s="39"/>
      <c r="I118" s="39"/>
      <c r="J118" s="39"/>
    </row>
    <row r="119" spans="1:10" s="30" customFormat="1" ht="18" x14ac:dyDescent="0.25">
      <c r="A119" s="37" t="s">
        <v>391</v>
      </c>
      <c r="B119" s="26" t="s">
        <v>392</v>
      </c>
      <c r="C119" s="75"/>
      <c r="D119" s="277">
        <v>1</v>
      </c>
      <c r="E119" s="39"/>
      <c r="F119" s="39"/>
      <c r="G119" s="39"/>
      <c r="H119" s="39"/>
      <c r="I119" s="39"/>
      <c r="J119" s="39"/>
    </row>
    <row r="120" spans="1:10" s="30" customFormat="1" x14ac:dyDescent="0.25">
      <c r="A120" s="23" t="s">
        <v>393</v>
      </c>
      <c r="B120" s="51" t="s">
        <v>394</v>
      </c>
      <c r="C120" s="69"/>
      <c r="D120" s="292">
        <v>2</v>
      </c>
      <c r="E120" s="39"/>
      <c r="F120" s="39"/>
      <c r="G120" s="39"/>
      <c r="H120" s="39"/>
      <c r="I120" s="39"/>
      <c r="J120" s="39"/>
    </row>
    <row r="121" spans="1:10" s="30" customFormat="1" x14ac:dyDescent="0.25">
      <c r="A121" s="23"/>
      <c r="B121" s="51" t="s">
        <v>395</v>
      </c>
      <c r="C121" s="65"/>
      <c r="D121" s="292">
        <v>3</v>
      </c>
      <c r="E121" s="39"/>
      <c r="F121" s="39"/>
      <c r="G121" s="39"/>
      <c r="H121" s="39"/>
      <c r="I121" s="39"/>
      <c r="J121" s="39"/>
    </row>
    <row r="122" spans="1:10" s="30" customFormat="1" ht="16.2" customHeight="1" thickBot="1" x14ac:dyDescent="0.3">
      <c r="A122" s="22"/>
      <c r="B122" s="54" t="s">
        <v>396</v>
      </c>
      <c r="C122" s="71"/>
      <c r="D122" s="293">
        <v>4</v>
      </c>
      <c r="E122" s="39"/>
      <c r="F122" s="39"/>
      <c r="G122" s="39"/>
      <c r="H122" s="39"/>
      <c r="I122" s="39"/>
      <c r="J122" s="39"/>
    </row>
    <row r="123" spans="1:10" s="30" customFormat="1" ht="18" x14ac:dyDescent="0.25">
      <c r="A123" s="49" t="s">
        <v>397</v>
      </c>
      <c r="B123" s="35" t="s">
        <v>398</v>
      </c>
      <c r="C123" s="74"/>
      <c r="D123" s="294">
        <v>1</v>
      </c>
      <c r="E123" s="39"/>
      <c r="F123" s="39"/>
      <c r="G123" s="39"/>
      <c r="H123" s="39"/>
      <c r="I123" s="39"/>
      <c r="J123" s="39"/>
    </row>
    <row r="124" spans="1:10" s="30" customFormat="1" x14ac:dyDescent="0.25">
      <c r="A124" s="23" t="s">
        <v>399</v>
      </c>
      <c r="B124" s="33" t="s">
        <v>400</v>
      </c>
      <c r="C124" s="69"/>
      <c r="D124" s="292">
        <v>2</v>
      </c>
      <c r="E124" s="39"/>
      <c r="F124" s="39"/>
      <c r="G124" s="39"/>
      <c r="H124" s="39"/>
      <c r="I124" s="39"/>
      <c r="J124" s="39"/>
    </row>
    <row r="125" spans="1:10" s="30" customFormat="1" x14ac:dyDescent="0.25">
      <c r="A125" s="23"/>
      <c r="B125" s="33" t="s">
        <v>401</v>
      </c>
      <c r="C125" s="65"/>
      <c r="D125" s="292">
        <v>3</v>
      </c>
      <c r="E125" s="39"/>
      <c r="F125" s="39"/>
      <c r="G125" s="39"/>
      <c r="H125" s="39"/>
      <c r="I125" s="39"/>
      <c r="J125" s="39"/>
    </row>
    <row r="126" spans="1:10" s="30" customFormat="1" ht="17.399999999999999" thickBot="1" x14ac:dyDescent="0.3">
      <c r="A126" s="22"/>
      <c r="B126" s="47" t="s">
        <v>402</v>
      </c>
      <c r="C126" s="71"/>
      <c r="D126" s="296">
        <v>4</v>
      </c>
      <c r="E126" s="39"/>
      <c r="F126" s="39"/>
      <c r="G126" s="39"/>
      <c r="H126" s="39"/>
      <c r="I126" s="39"/>
      <c r="J126" s="39"/>
    </row>
    <row r="127" spans="1:10" s="30" customFormat="1" ht="18" x14ac:dyDescent="0.25">
      <c r="A127" s="38" t="s">
        <v>403</v>
      </c>
      <c r="B127" s="60" t="s">
        <v>404</v>
      </c>
      <c r="C127" s="74"/>
      <c r="D127" s="291">
        <v>1</v>
      </c>
      <c r="E127" s="39"/>
      <c r="F127" s="39"/>
      <c r="G127" s="39"/>
      <c r="H127" s="39"/>
      <c r="I127" s="39"/>
      <c r="J127" s="39"/>
    </row>
    <row r="128" spans="1:10" s="30" customFormat="1" x14ac:dyDescent="0.25">
      <c r="A128" s="332" t="s">
        <v>406</v>
      </c>
      <c r="B128" s="61" t="s">
        <v>405</v>
      </c>
      <c r="C128" s="69"/>
      <c r="D128" s="291">
        <v>2</v>
      </c>
      <c r="E128" s="39"/>
      <c r="F128" s="39"/>
      <c r="G128" s="39"/>
      <c r="H128" s="39"/>
      <c r="I128" s="39"/>
      <c r="J128" s="39"/>
    </row>
    <row r="129" spans="1:10" s="30" customFormat="1" x14ac:dyDescent="0.25">
      <c r="A129" s="330"/>
      <c r="B129" s="61" t="s">
        <v>407</v>
      </c>
      <c r="C129" s="65"/>
      <c r="D129" s="292">
        <v>3</v>
      </c>
      <c r="E129" s="39"/>
      <c r="F129" s="39"/>
      <c r="G129" s="39"/>
      <c r="H129" s="39"/>
      <c r="I129" s="39"/>
      <c r="J129" s="39"/>
    </row>
    <row r="130" spans="1:10" s="30" customFormat="1" ht="17.399999999999999" thickBot="1" x14ac:dyDescent="0.3">
      <c r="A130" s="247" t="s">
        <v>408</v>
      </c>
      <c r="B130" s="54" t="s">
        <v>409</v>
      </c>
      <c r="C130" s="71"/>
      <c r="D130" s="296">
        <v>4</v>
      </c>
      <c r="E130" s="39"/>
      <c r="F130" s="39"/>
      <c r="G130" s="39"/>
      <c r="H130" s="39"/>
      <c r="I130" s="39"/>
      <c r="J130" s="39"/>
    </row>
    <row r="131" spans="1:10" s="30" customFormat="1" ht="18" x14ac:dyDescent="0.25">
      <c r="A131" s="38" t="s">
        <v>410</v>
      </c>
      <c r="B131" s="53" t="s">
        <v>411</v>
      </c>
      <c r="C131" s="74"/>
      <c r="D131" s="294">
        <v>1</v>
      </c>
      <c r="E131" s="39"/>
      <c r="F131" s="39"/>
      <c r="G131" s="39"/>
      <c r="H131" s="39"/>
      <c r="I131" s="39"/>
      <c r="J131" s="39"/>
    </row>
    <row r="132" spans="1:10" s="30" customFormat="1" x14ac:dyDescent="0.25">
      <c r="A132" s="332" t="s">
        <v>412</v>
      </c>
      <c r="B132" s="51" t="s">
        <v>413</v>
      </c>
      <c r="C132" s="69"/>
      <c r="D132" s="292">
        <v>2</v>
      </c>
      <c r="E132" s="39"/>
      <c r="F132" s="39"/>
      <c r="G132" s="39"/>
      <c r="H132" s="39"/>
      <c r="I132" s="39"/>
      <c r="J132" s="39"/>
    </row>
    <row r="133" spans="1:10" s="30" customFormat="1" x14ac:dyDescent="0.25">
      <c r="A133" s="330"/>
      <c r="B133" s="51" t="s">
        <v>414</v>
      </c>
      <c r="C133" s="65"/>
      <c r="D133" s="292">
        <v>3</v>
      </c>
      <c r="E133" s="39"/>
      <c r="F133" s="39"/>
      <c r="G133" s="39"/>
      <c r="H133" s="39"/>
      <c r="I133" s="39"/>
      <c r="J133" s="39"/>
    </row>
    <row r="134" spans="1:10" s="30" customFormat="1" ht="16.8" customHeight="1" thickBot="1" x14ac:dyDescent="0.3">
      <c r="A134" s="247" t="s">
        <v>408</v>
      </c>
      <c r="B134" s="54" t="s">
        <v>415</v>
      </c>
      <c r="C134" s="71"/>
      <c r="D134" s="293">
        <v>4</v>
      </c>
      <c r="E134" s="39"/>
      <c r="F134" s="39"/>
      <c r="G134" s="39"/>
      <c r="H134" s="39"/>
      <c r="I134" s="39"/>
      <c r="J134" s="39"/>
    </row>
    <row r="135" spans="1:10" s="30" customFormat="1" ht="18" x14ac:dyDescent="0.25">
      <c r="A135" s="38" t="s">
        <v>416</v>
      </c>
      <c r="B135" s="53" t="s">
        <v>417</v>
      </c>
      <c r="C135" s="74"/>
      <c r="D135" s="294">
        <v>1</v>
      </c>
      <c r="E135" s="39"/>
      <c r="F135" s="39"/>
      <c r="G135" s="39"/>
      <c r="H135" s="39"/>
      <c r="I135" s="39"/>
      <c r="J135" s="39"/>
    </row>
    <row r="136" spans="1:10" s="30" customFormat="1" x14ac:dyDescent="0.25">
      <c r="A136" s="23" t="s">
        <v>387</v>
      </c>
      <c r="B136" s="51" t="s">
        <v>418</v>
      </c>
      <c r="C136" s="69"/>
      <c r="D136" s="292">
        <v>2</v>
      </c>
      <c r="E136" s="39"/>
      <c r="F136" s="39"/>
      <c r="G136" s="39"/>
      <c r="H136" s="39"/>
      <c r="I136" s="39"/>
      <c r="J136" s="39"/>
    </row>
    <row r="137" spans="1:10" s="30" customFormat="1" x14ac:dyDescent="0.25">
      <c r="A137" s="23"/>
      <c r="B137" s="52" t="s">
        <v>419</v>
      </c>
      <c r="C137" s="65"/>
      <c r="D137" s="293">
        <v>3</v>
      </c>
      <c r="E137" s="39"/>
      <c r="F137" s="39"/>
      <c r="G137" s="39"/>
      <c r="H137" s="39"/>
      <c r="I137" s="39"/>
      <c r="J137" s="39"/>
    </row>
    <row r="138" spans="1:10" s="30" customFormat="1" ht="17.399999999999999" thickBot="1" x14ac:dyDescent="0.3">
      <c r="A138" s="22"/>
      <c r="B138" s="54" t="s">
        <v>420</v>
      </c>
      <c r="C138" s="71"/>
      <c r="D138" s="296">
        <v>4</v>
      </c>
      <c r="E138" s="39"/>
      <c r="F138" s="39"/>
      <c r="G138" s="39"/>
      <c r="H138" s="39"/>
      <c r="I138" s="39"/>
      <c r="J138" s="39"/>
    </row>
    <row r="139" spans="1:10" s="30" customFormat="1" ht="18" x14ac:dyDescent="0.25">
      <c r="A139" s="38" t="s">
        <v>421</v>
      </c>
      <c r="B139" s="53" t="s">
        <v>422</v>
      </c>
      <c r="C139" s="74"/>
      <c r="D139" s="294">
        <v>1</v>
      </c>
      <c r="E139" s="39"/>
      <c r="F139" s="39"/>
      <c r="G139" s="39"/>
      <c r="H139" s="39"/>
      <c r="I139" s="39"/>
      <c r="J139" s="39"/>
    </row>
    <row r="140" spans="1:10" s="30" customFormat="1" x14ac:dyDescent="0.25">
      <c r="A140" s="23" t="s">
        <v>423</v>
      </c>
      <c r="B140" s="51" t="s">
        <v>424</v>
      </c>
      <c r="C140" s="69"/>
      <c r="D140" s="292">
        <v>2</v>
      </c>
      <c r="E140" s="39"/>
      <c r="F140" s="39"/>
      <c r="G140" s="39"/>
      <c r="H140" s="39"/>
      <c r="I140" s="39"/>
      <c r="J140" s="39"/>
    </row>
    <row r="141" spans="1:10" s="30" customFormat="1" x14ac:dyDescent="0.25">
      <c r="A141" s="339" t="s">
        <v>425</v>
      </c>
      <c r="B141" s="78" t="s">
        <v>426</v>
      </c>
      <c r="C141" s="65"/>
      <c r="D141" s="293">
        <v>3</v>
      </c>
      <c r="E141" s="39"/>
      <c r="F141" s="39"/>
      <c r="G141" s="39"/>
      <c r="H141" s="39"/>
      <c r="I141" s="39"/>
      <c r="J141" s="39"/>
    </row>
    <row r="142" spans="1:10" s="30" customFormat="1" ht="17.399999999999999" thickBot="1" x14ac:dyDescent="0.3">
      <c r="A142" s="340"/>
      <c r="B142" s="54" t="s">
        <v>427</v>
      </c>
      <c r="C142" s="71"/>
      <c r="D142" s="296">
        <v>4</v>
      </c>
      <c r="E142" s="39"/>
      <c r="F142" s="39"/>
      <c r="G142" s="39"/>
      <c r="H142" s="39"/>
      <c r="I142" s="39"/>
      <c r="J142" s="39"/>
    </row>
    <row r="143" spans="1:10" s="30" customFormat="1" ht="18" x14ac:dyDescent="0.25">
      <c r="A143" s="38" t="s">
        <v>428</v>
      </c>
      <c r="B143" s="53" t="s">
        <v>429</v>
      </c>
      <c r="C143" s="74"/>
      <c r="D143" s="294">
        <v>1</v>
      </c>
      <c r="E143" s="39"/>
      <c r="F143" s="39"/>
      <c r="G143" s="39"/>
      <c r="H143" s="39"/>
      <c r="I143" s="39"/>
      <c r="J143" s="39"/>
    </row>
    <row r="144" spans="1:10" s="30" customFormat="1" x14ac:dyDescent="0.25">
      <c r="A144" s="23" t="s">
        <v>430</v>
      </c>
      <c r="B144" s="51" t="s">
        <v>431</v>
      </c>
      <c r="C144" s="69"/>
      <c r="D144" s="292">
        <v>2</v>
      </c>
      <c r="E144" s="39"/>
      <c r="F144" s="39"/>
      <c r="G144" s="39"/>
      <c r="H144" s="39"/>
      <c r="I144" s="39"/>
      <c r="J144" s="39"/>
    </row>
    <row r="145" spans="1:10" s="30" customFormat="1" x14ac:dyDescent="0.25">
      <c r="A145" s="23"/>
      <c r="B145" s="51" t="s">
        <v>432</v>
      </c>
      <c r="C145" s="65"/>
      <c r="D145" s="292">
        <v>3</v>
      </c>
      <c r="E145" s="39"/>
      <c r="F145" s="39"/>
      <c r="G145" s="39"/>
      <c r="H145" s="39"/>
      <c r="I145" s="39"/>
      <c r="J145" s="39"/>
    </row>
    <row r="146" spans="1:10" s="30" customFormat="1" ht="17.399999999999999" thickBot="1" x14ac:dyDescent="0.3">
      <c r="A146" s="22"/>
      <c r="B146" s="54" t="s">
        <v>433</v>
      </c>
      <c r="C146" s="71"/>
      <c r="D146" s="296">
        <v>4</v>
      </c>
      <c r="E146" s="39"/>
      <c r="F146" s="39"/>
      <c r="G146" s="39"/>
      <c r="H146" s="39"/>
      <c r="I146" s="39"/>
      <c r="J146" s="39"/>
    </row>
    <row r="147" spans="1:10" s="30" customFormat="1" x14ac:dyDescent="0.25">
      <c r="C147" s="31"/>
      <c r="D147" s="297"/>
      <c r="E147" s="39"/>
      <c r="F147" s="39"/>
      <c r="G147" s="39"/>
      <c r="H147" s="39"/>
      <c r="I147" s="39"/>
      <c r="J147" s="39"/>
    </row>
    <row r="148" spans="1:10" x14ac:dyDescent="0.45">
      <c r="A148" s="30"/>
      <c r="B148" s="30"/>
      <c r="C148" s="31"/>
      <c r="D148" s="297"/>
      <c r="E148" s="31"/>
    </row>
    <row r="149" spans="1:10" x14ac:dyDescent="0.45">
      <c r="A149" s="30"/>
      <c r="B149" s="30"/>
      <c r="C149" s="31"/>
      <c r="D149" s="297"/>
      <c r="E149" s="31"/>
    </row>
    <row r="150" spans="1:10" x14ac:dyDescent="0.45">
      <c r="A150" s="30"/>
      <c r="B150" s="30"/>
      <c r="C150" s="31"/>
      <c r="D150" s="297"/>
      <c r="E150" s="31"/>
    </row>
    <row r="151" spans="1:10" x14ac:dyDescent="0.45">
      <c r="A151" s="30"/>
      <c r="B151" s="30"/>
      <c r="C151" s="31"/>
      <c r="D151" s="297"/>
      <c r="E151" s="31"/>
    </row>
    <row r="152" spans="1:10" x14ac:dyDescent="0.45">
      <c r="A152" s="30"/>
      <c r="B152" s="30"/>
      <c r="C152" s="31"/>
      <c r="D152" s="297"/>
      <c r="E152" s="31"/>
    </row>
    <row r="153" spans="1:10" x14ac:dyDescent="0.45">
      <c r="A153" s="30"/>
      <c r="B153" s="30"/>
      <c r="C153" s="31"/>
      <c r="D153" s="297"/>
      <c r="E153" s="31"/>
    </row>
    <row r="154" spans="1:10" x14ac:dyDescent="0.45">
      <c r="A154" s="30"/>
      <c r="B154" s="30"/>
      <c r="C154" s="31"/>
      <c r="D154" s="297"/>
      <c r="E154" s="31"/>
    </row>
    <row r="155" spans="1:10" x14ac:dyDescent="0.45">
      <c r="A155" s="30"/>
      <c r="B155" s="30"/>
      <c r="C155" s="31"/>
      <c r="D155" s="297"/>
      <c r="E155" s="31"/>
    </row>
    <row r="156" spans="1:10" x14ac:dyDescent="0.45">
      <c r="A156" s="30"/>
      <c r="B156" s="30"/>
      <c r="C156" s="31"/>
      <c r="D156" s="297"/>
      <c r="E156" s="31"/>
    </row>
    <row r="157" spans="1:10" x14ac:dyDescent="0.45">
      <c r="A157" s="30"/>
      <c r="B157" s="30"/>
      <c r="C157" s="31"/>
      <c r="D157" s="297"/>
      <c r="E157" s="31"/>
    </row>
    <row r="158" spans="1:10" x14ac:dyDescent="0.45">
      <c r="A158" s="30"/>
      <c r="B158" s="30"/>
      <c r="C158" s="31"/>
      <c r="D158" s="297"/>
      <c r="E158" s="31"/>
    </row>
    <row r="159" spans="1:10" x14ac:dyDescent="0.45">
      <c r="A159" s="30"/>
      <c r="B159" s="30"/>
      <c r="C159" s="31"/>
      <c r="D159" s="297"/>
      <c r="E159" s="31"/>
    </row>
    <row r="160" spans="1:10" x14ac:dyDescent="0.45">
      <c r="A160" s="30"/>
      <c r="B160" s="30"/>
      <c r="C160" s="31"/>
      <c r="D160" s="297"/>
      <c r="E160" s="31"/>
    </row>
    <row r="161" spans="1:5" x14ac:dyDescent="0.45">
      <c r="A161" s="30"/>
      <c r="B161" s="30"/>
      <c r="C161" s="31"/>
      <c r="D161" s="297"/>
      <c r="E161" s="31"/>
    </row>
    <row r="162" spans="1:5" x14ac:dyDescent="0.45">
      <c r="A162" s="30"/>
      <c r="B162" s="30"/>
      <c r="C162" s="31"/>
      <c r="D162" s="297"/>
      <c r="E162" s="31"/>
    </row>
    <row r="163" spans="1:5" x14ac:dyDescent="0.45">
      <c r="A163" s="30"/>
      <c r="B163" s="30"/>
      <c r="C163" s="31"/>
      <c r="D163" s="297"/>
      <c r="E163" s="31"/>
    </row>
    <row r="164" spans="1:5" x14ac:dyDescent="0.45">
      <c r="A164" s="30"/>
      <c r="B164" s="30"/>
      <c r="C164" s="31"/>
      <c r="D164" s="297"/>
      <c r="E164" s="31"/>
    </row>
  </sheetData>
  <sheetProtection algorithmName="SHA-512" hashValue="63hmCwyJqXv57SgMaky+a0c6R7pznSpsBTyvD2kUfLKON2w379sp0aGeZx3yIdc01ZU+gLjb8jcseAUXcblXlQ==" saltValue="QkDLz1ZnXOKtHkruEP/nCA==" spinCount="100000" sheet="1" objects="1" scenarios="1" selectLockedCells="1"/>
  <protectedRanges>
    <protectedRange password="9387" sqref="A93:B106" name="Bereich1"/>
    <protectedRange sqref="D93:D106" name="Bereich2"/>
    <protectedRange password="9387" sqref="A107:B146" name="Bereich1_1"/>
    <protectedRange sqref="D107:D146" name="Bereich2_1"/>
  </protectedRanges>
  <mergeCells count="27">
    <mergeCell ref="A132:A133"/>
    <mergeCell ref="A141:A142"/>
    <mergeCell ref="A38:A39"/>
    <mergeCell ref="A100:B100"/>
    <mergeCell ref="A104:B104"/>
    <mergeCell ref="A105:B106"/>
    <mergeCell ref="A128:A129"/>
    <mergeCell ref="A42:A43"/>
    <mergeCell ref="A40:A41"/>
    <mergeCell ref="A50:A51"/>
    <mergeCell ref="A57:A58"/>
    <mergeCell ref="A60:A61"/>
    <mergeCell ref="A96:B96"/>
    <mergeCell ref="A97:B97"/>
    <mergeCell ref="A99:B99"/>
    <mergeCell ref="A64:A65"/>
    <mergeCell ref="A11:A12"/>
    <mergeCell ref="A14:A15"/>
    <mergeCell ref="A20:A21"/>
    <mergeCell ref="A23:A25"/>
    <mergeCell ref="A27:A29"/>
    <mergeCell ref="A98:B98"/>
    <mergeCell ref="A84:A86"/>
    <mergeCell ref="A88:A89"/>
    <mergeCell ref="A91:A92"/>
    <mergeCell ref="A94:B94"/>
    <mergeCell ref="A95:B95"/>
  </mergeCells>
  <phoneticPr fontId="0" type="noConversion"/>
  <conditionalFormatting sqref="C18:C82">
    <cfRule type="expression" dxfId="9" priority="5" stopIfTrue="1">
      <formula>ISBLANK(C18)</formula>
    </cfRule>
  </conditionalFormatting>
  <conditionalFormatting sqref="C83">
    <cfRule type="containsText" dxfId="8" priority="7" stopIfTrue="1" operator="containsText" text="x">
      <formula>NOT(ISERROR(SEARCH("x",C83)))</formula>
    </cfRule>
  </conditionalFormatting>
  <conditionalFormatting sqref="C84">
    <cfRule type="containsText" dxfId="7" priority="4" stopIfTrue="1" operator="containsText" text="x">
      <formula>NOT(ISERROR(SEARCH("x",C84)))</formula>
    </cfRule>
  </conditionalFormatting>
  <conditionalFormatting sqref="C85">
    <cfRule type="containsText" dxfId="6" priority="3" stopIfTrue="1" operator="containsText" text="x">
      <formula>NOT(ISERROR(SEARCH("x",C85)))</formula>
    </cfRule>
  </conditionalFormatting>
  <conditionalFormatting sqref="C86">
    <cfRule type="containsText" dxfId="5" priority="2" stopIfTrue="1" operator="containsText" text="x">
      <formula>NOT(ISERROR(SEARCH("x",C86)))</formula>
    </cfRule>
  </conditionalFormatting>
  <conditionalFormatting sqref="C87:C92">
    <cfRule type="expression" dxfId="4" priority="8" stopIfTrue="1">
      <formula>ISBLANK(C87)</formula>
    </cfRule>
  </conditionalFormatting>
  <conditionalFormatting sqref="C107:C146">
    <cfRule type="expression" dxfId="3" priority="1" stopIfTrue="1">
      <formula>ISBLANK(C107)</formula>
    </cfRule>
  </conditionalFormatting>
  <dataValidations count="18">
    <dataValidation allowBlank="1" showErrorMessage="1" promptTitle="Antwort ankreuzen" prompt="Ein x ins blaue Kästchen neben der passenden Antwort tippen. Bitte nur eine Antwort auswählen!" sqref="C40:C43 C63:C66 C18:C21 C135:C146 C108:C126" xr:uid="{0ADFDF75-9B1C-4064-9A6C-4CF408831CCF}"/>
    <dataValidation allowBlank="1" showErrorMessage="1" promptTitle="Passendste Antwort wählen" prompt="Ein x ins blaue Kästchen tippen. Nur eine Antwort pro Frage!" sqref="C11:C17" xr:uid="{3B5D4D88-8B3B-4546-AEB7-FD85C2A77A90}"/>
    <dataValidation type="decimal" allowBlank="1" showErrorMessage="1" errorTitle="Bitte eine Zahl eingeben" error="Hier nur Zahlen eingeben, keinen Text oder andere Zeichen." sqref="C5:C6" xr:uid="{DF3AA24B-C502-4A2B-B828-708B08D689C1}">
      <formula1>0</formula1>
      <formula2>10000</formula2>
    </dataValidation>
    <dataValidation allowBlank="1" showErrorMessage="1" sqref="C83:C86" xr:uid="{CA07C1A3-05CC-4817-B03D-F725E07291C6}"/>
    <dataValidation allowBlank="1" showErrorMessage="1" promptTitle="So wird der Wert berechnet:" prompt="Anzahl Einzelproben unter 150'000 Zellen (letzte 12 Monate),_x000a_geteilt durch Gesamtzahl aller Proben (letzte 12 Monate),_x000a_Ergebnis mal 100._x000a__x000a_Beispiel: Total 480 Einzelmilchproben, davon 400 unter 150'000 Zellen: _x000a_400 / 480 x 100 = 83,3" sqref="A98" xr:uid="{2B4E0D01-0849-43CE-8666-45474C801D0A}"/>
    <dataValidation allowBlank="1" showInputMessage="1" showErrorMessage="1" promptTitle="Exemple de calcul" prompt="480 échantillons individuels, dont 400 avec &lt;150 000 cellules:_x000a_(400 / 480) x 100 = 83,3_x000a__x000a_Nombre d’échantillons individuels avec &lt;150 000 cellules (12 derniers mois), divisé par le nombre total d’échantillons (12 derniers mois), résultat multiplié par 100." sqref="C98" xr:uid="{6D2ECE05-2186-4E24-80D0-FED68AE4FE29}"/>
    <dataValidation allowBlank="1" showErrorMessage="1" promptTitle="Nur eine Antwort wählen" prompt="Ein x ins blaue Kästchen neben der am besten passenden Antwort tippen." sqref="C44:C47 C22:C34" xr:uid="{819868E5-E48F-49BD-8C2D-A5700AD07D25}"/>
    <dataValidation allowBlank="1" showInputMessage="1" showErrorMessage="1" promptTitle="Quelles zones considérer?" prompt="- Nombre de places de couchage_x000a_- Taille des logettes_x000a_- Espace réservé pour que les vaches puissent se pencher en avant_x000a_- Sortie à l’avant de la logette disponible?_x000a_- Largeur des places au cornadis_x000a_- Largeur des couloirs de circulation_x000a_- Aire d’exercice" sqref="C35:C39" xr:uid="{93A2D15C-BEC0-4E44-90C0-6CFAA8B4336F}"/>
    <dataValidation allowBlank="1" showErrorMessage="1" promptTitle="Nur eine Antwort wählen" prompt="Ein x ins blaue Kästchen neben der am besten passenden Antwort tippen. " sqref="C87:C92 C59:C62" xr:uid="{161A7E45-E904-4DD8-A557-F6AEA8C79585}"/>
    <dataValidation allowBlank="1" showErrorMessage="1" promptTitle="Nur eine Antwort wählen" prompt="Ein x ins blaue Kästchen neben der am besten passenden Antwort tippen. _x000a__x000a_Falls verschiedene Weidesysteme praktiziert werden, bitte das am häufigsten angewendete wählen." sqref="C67:C82" xr:uid="{854DF7FC-BD9A-47B2-A39F-C383F8FA630C}"/>
    <dataValidation allowBlank="1" showInputMessage="1" showErrorMessage="1" promptTitle="Exemple de calcul" prompt="Rendement laitier annuel divisé par le poids vif de la vache en kg (moyenne du troupeau, respectivement)_x000a__x000a_-&gt; 6500 kg lait / 620 kg PV = 10,48_x000a_-&gt; Cocher «Compris entre 9,6 et 10,5»" sqref="C127:C130" xr:uid="{3AD2F2D3-905A-4E71-8B26-B49BF67A45C0}"/>
    <dataValidation allowBlank="1" showInputMessage="1" showErrorMessage="1" promptTitle="Exemple de calcul" prompt="Rendement laitier annuel par vache, divisé par le nombre de journées de lactation par vache et par an (moyenne du troupeau)_x000a__x000a_-&gt; 6500 kg lait / 305 jours = 21,31 kg_x000a_-&gt; Cocher «Compris entre 20 et 23»" sqref="C131:C134" xr:uid="{4509F73A-A05A-41E6-BD70-D10DB5027DA0}"/>
    <dataValidation allowBlank="1" showInputMessage="1" showErrorMessage="1" promptTitle="Une seule réponse par question" prompt="À partir de cette question, veuillez sélectionner et cocher (en saisissant un x dans la case) la réponse qui vous semble la plus appropriée." sqref="C10" xr:uid="{D5A76058-9691-416A-B819-1DB2EC9B857E}"/>
    <dataValidation allowBlank="1" showInputMessage="1" showErrorMessage="1" promptTitle="Réponses libres" prompt="Répondez normalement aux questions de cette section (ne cochez pas les cases)." sqref="C94" xr:uid="{22358BF9-8CBA-4E6F-A6D9-38210D0A139A}"/>
    <dataValidation allowBlank="1" showInputMessage="1" showErrorMessage="1" promptTitle="Une seule réponse par question" prompt="À partir d’ici, sélectionnez à nouveau la réponse la plus appropriée en saisissant un x dans la case." sqref="C107" xr:uid="{6F65F3F2-276F-4182-BB3F-616BE993212C}"/>
    <dataValidation allowBlank="1" showInputMessage="1" showErrorMessage="1" promptTitle="Fourrages riches en énergie" prompt="Maïs à faucher en vert, maïs ensilé, betteraves fourragères, pulpes de betteraves sucrières, etc." sqref="C55:C58" xr:uid="{0F718305-75F8-487E-9484-8CAB15FA0F5C}"/>
    <dataValidation allowBlank="1" showInputMessage="1" showErrorMessage="1" promptTitle="Fourrages riches en protéines:" prompt="Herbe ensilée, granulés d’herbe séchée, luzerne ou regain (foin à partir de la 2e fauche, etc._x000a__x000a_Pauvre en structure = mou et/ou composé de morceaux courts (jusqu’à 4 cm)_x000a__x000a_Haute qualité = teneurs satisfaisantes, bonne structure, pas de moisissure" sqref="C48:C54" xr:uid="{DBBBFDE6-AE01-4611-8073-EEABD8F5D2AA}"/>
    <dataValidation allowBlank="1" showInputMessage="1" showErrorMessage="1" promptTitle="À quoi correspond un traitement?" prompt="Au traitement antibiotique d’une maladie au cours d’une semaine._x000a_Exemples: au cours d’une semaine, la vache reçoit 2 doses de 1 AB contre la mammite = 1 traitement; _x000a_elle reçoit 1 AB contre la mammite + 1 AB contre l’infection des onglons = 2 traitements." sqref="C99" xr:uid="{9F94D9EC-810B-47AC-B71B-5830CBBEF6AC}"/>
  </dataValidations>
  <hyperlinks>
    <hyperlink ref="A141" r:id="rId1" xr:uid="{D1711F5C-E0B8-4FA2-9960-B28F6F55C2AA}"/>
  </hyperlinks>
  <pageMargins left="0.59055118110236227" right="0.62992125984251968" top="0.59055118110236227" bottom="0.59055118110236227" header="0.51181102362204722" footer="0.51181102362204722"/>
  <pageSetup paperSize="9" scale="84" fitToHeight="2" orientation="portrait" r:id="rId2"/>
  <headerFooter alignWithMargins="0"/>
  <rowBreaks count="1" manualBreakCount="1">
    <brk id="6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C50DC-BE6F-4C0B-AB1E-EAF35352BE30}">
  <sheetPr>
    <tabColor theme="6"/>
    <pageSetUpPr fitToPage="1"/>
  </sheetPr>
  <dimension ref="B1:AC66"/>
  <sheetViews>
    <sheetView showGridLines="0" zoomScale="80" zoomScaleNormal="80" zoomScaleSheetLayoutView="75" workbookViewId="0">
      <selection activeCell="AN2" sqref="AN2"/>
    </sheetView>
  </sheetViews>
  <sheetFormatPr baseColWidth="10" defaultColWidth="8.77734375" defaultRowHeight="19.2" x14ac:dyDescent="0.5"/>
  <cols>
    <col min="1" max="1" width="2.109375" style="205" customWidth="1"/>
    <col min="2" max="2" width="5.5546875" style="205" customWidth="1"/>
    <col min="3" max="3" width="14.5546875" style="205" customWidth="1"/>
    <col min="4" max="4" width="11.44140625" style="205" customWidth="1"/>
    <col min="5" max="5" width="20.33203125" style="205" customWidth="1"/>
    <col min="6" max="6" width="15.6640625" style="205" customWidth="1"/>
    <col min="7" max="7" width="16.33203125" style="205" customWidth="1"/>
    <col min="8" max="8" width="18.77734375" style="205" customWidth="1"/>
    <col min="9" max="9" width="7.33203125" style="205" customWidth="1"/>
    <col min="10" max="10" width="9.109375" style="205" customWidth="1"/>
    <col min="11" max="11" width="1" style="205" customWidth="1"/>
    <col min="12" max="12" width="7" style="205" customWidth="1"/>
    <col min="13" max="13" width="10.88671875" style="205" customWidth="1"/>
    <col min="14" max="14" width="12.5546875" style="205" customWidth="1"/>
    <col min="15" max="15" width="12.88671875" style="205" customWidth="1"/>
    <col min="16" max="16" width="13.109375" style="205" customWidth="1"/>
    <col min="17" max="17" width="15.77734375" style="205" customWidth="1"/>
    <col min="18" max="18" width="13" style="205" customWidth="1"/>
    <col min="19" max="19" width="26.33203125" style="205" customWidth="1"/>
    <col min="20" max="20" width="7.5546875" style="205" customWidth="1"/>
    <col min="21" max="21" width="6.5546875" style="205" customWidth="1"/>
    <col min="22" max="16384" width="8.77734375" style="205"/>
  </cols>
  <sheetData>
    <row r="1" spans="2:27" s="232" customFormat="1" ht="18" x14ac:dyDescent="0.5">
      <c r="B1" s="232" t="s">
        <v>435</v>
      </c>
      <c r="L1" s="232" t="s">
        <v>436</v>
      </c>
    </row>
    <row r="2" spans="2:27" s="204" customFormat="1" ht="21.6" x14ac:dyDescent="0.25">
      <c r="B2" s="200"/>
      <c r="C2" s="201" t="s">
        <v>437</v>
      </c>
      <c r="D2" s="202"/>
      <c r="E2" s="202"/>
      <c r="F2" s="352" t="str">
        <f>IF(Questionnaire!C2="","",Questionnaire!C2)</f>
        <v/>
      </c>
      <c r="G2" s="352"/>
      <c r="H2" s="352"/>
      <c r="I2" s="352"/>
      <c r="J2" s="352"/>
      <c r="K2" s="203"/>
      <c r="L2" s="200"/>
      <c r="M2" s="201" t="s">
        <v>438</v>
      </c>
      <c r="N2" s="200"/>
      <c r="O2" s="200"/>
      <c r="P2" s="200"/>
      <c r="Q2" s="200"/>
      <c r="R2" s="200"/>
      <c r="S2" s="200"/>
      <c r="T2" s="200"/>
    </row>
    <row r="3" spans="2:27" x14ac:dyDescent="0.5">
      <c r="C3" s="205" t="s">
        <v>439</v>
      </c>
      <c r="D3" s="206"/>
      <c r="F3" s="351" t="str">
        <f>IF(Questionnaire!C3="","",Questionnaire!C3)</f>
        <v/>
      </c>
      <c r="G3" s="351"/>
      <c r="H3" s="351"/>
      <c r="I3" s="351"/>
      <c r="J3" s="351"/>
      <c r="K3" s="207"/>
      <c r="P3" s="208"/>
    </row>
    <row r="4" spans="2:27" ht="19.2" customHeight="1" x14ac:dyDescent="0.5">
      <c r="D4" s="206"/>
      <c r="K4" s="207"/>
      <c r="M4" s="242"/>
      <c r="P4" s="208"/>
      <c r="T4" s="209"/>
    </row>
    <row r="5" spans="2:27" x14ac:dyDescent="0.5">
      <c r="C5" s="205" t="s">
        <v>440</v>
      </c>
      <c r="F5" s="205" t="str">
        <f>IF(Questionnaire!C4="","",Questionnaire!C4&amp;" ha")</f>
        <v/>
      </c>
      <c r="K5" s="207"/>
      <c r="M5" s="243"/>
      <c r="P5" s="208"/>
      <c r="T5" s="210"/>
    </row>
    <row r="6" spans="2:27" ht="20.399999999999999" customHeight="1" x14ac:dyDescent="0.5">
      <c r="C6" s="357" t="s">
        <v>475</v>
      </c>
      <c r="D6" s="358"/>
      <c r="E6" s="358"/>
      <c r="F6" s="205" t="str">
        <f>Questionnaire!C5+Questionnaire!C6&amp;" UGB"</f>
        <v>0 UGB</v>
      </c>
      <c r="G6" s="208"/>
      <c r="K6" s="207"/>
      <c r="M6" s="348" t="s">
        <v>441</v>
      </c>
      <c r="P6" s="211"/>
      <c r="T6" s="209"/>
    </row>
    <row r="7" spans="2:27" x14ac:dyDescent="0.5">
      <c r="C7" s="205" t="s">
        <v>241</v>
      </c>
      <c r="F7" s="205" t="str">
        <f>IF(Questionnaire!C7="","",Questionnaire!C7)</f>
        <v/>
      </c>
      <c r="G7" s="208"/>
      <c r="K7" s="207"/>
      <c r="M7" s="349"/>
      <c r="P7" s="211"/>
      <c r="U7" s="212"/>
    </row>
    <row r="8" spans="2:27" x14ac:dyDescent="0.5">
      <c r="C8" s="205" t="s">
        <v>442</v>
      </c>
      <c r="F8" s="205" t="str">
        <f>IF(Questionnaire!C8="","",Questionnaire!C8)</f>
        <v/>
      </c>
      <c r="K8" s="207"/>
      <c r="M8" s="349"/>
      <c r="P8" s="211"/>
      <c r="U8" s="212"/>
    </row>
    <row r="9" spans="2:27" x14ac:dyDescent="0.5">
      <c r="C9" s="205" t="s">
        <v>443</v>
      </c>
      <c r="F9" s="205" t="str">
        <f>IF(Questionnaire!C9="","",Questionnaire!C9)</f>
        <v/>
      </c>
      <c r="K9" s="207"/>
      <c r="M9" s="349"/>
      <c r="P9" s="208"/>
    </row>
    <row r="10" spans="2:27" x14ac:dyDescent="0.5">
      <c r="C10" s="205" t="s">
        <v>444</v>
      </c>
      <c r="F10" s="208">
        <f>Questionnaire!$C$94</f>
        <v>0</v>
      </c>
      <c r="G10" s="213"/>
      <c r="K10" s="207"/>
      <c r="M10" s="349"/>
      <c r="P10" s="211"/>
      <c r="Q10" s="214"/>
    </row>
    <row r="11" spans="2:27" x14ac:dyDescent="0.5">
      <c r="C11" s="205" t="s">
        <v>445</v>
      </c>
      <c r="D11" s="215"/>
      <c r="F11" s="208">
        <f>Questionnaire!$C$95</f>
        <v>0</v>
      </c>
      <c r="G11" s="215"/>
      <c r="H11" s="213"/>
      <c r="I11" s="213"/>
      <c r="K11" s="207"/>
      <c r="M11" s="349"/>
      <c r="P11" s="208"/>
    </row>
    <row r="12" spans="2:27" x14ac:dyDescent="0.5">
      <c r="C12" s="205" t="s">
        <v>446</v>
      </c>
      <c r="F12" s="259">
        <f>Questionnaire!$C$96</f>
        <v>0</v>
      </c>
      <c r="H12" s="213"/>
      <c r="I12" s="213"/>
      <c r="K12" s="207"/>
      <c r="M12" s="349"/>
    </row>
    <row r="13" spans="2:27" x14ac:dyDescent="0.5">
      <c r="C13" s="205" t="s">
        <v>447</v>
      </c>
      <c r="D13" s="215"/>
      <c r="E13" s="215"/>
      <c r="F13" s="267">
        <f>Questionnaire!$C$97</f>
        <v>0</v>
      </c>
      <c r="J13" s="208"/>
      <c r="K13" s="207"/>
      <c r="L13" s="215"/>
      <c r="M13" s="349"/>
      <c r="N13" s="215"/>
      <c r="O13" s="215"/>
      <c r="P13" s="215"/>
      <c r="Q13" s="215"/>
      <c r="R13" s="215"/>
      <c r="S13" s="215"/>
      <c r="T13" s="215"/>
    </row>
    <row r="14" spans="2:27" ht="19.2" customHeight="1" x14ac:dyDescent="0.5">
      <c r="C14" s="205" t="s">
        <v>448</v>
      </c>
      <c r="D14" s="215"/>
      <c r="E14" s="215"/>
      <c r="F14" s="260">
        <f>Questionnaire!$C$98</f>
        <v>0</v>
      </c>
      <c r="I14" s="215"/>
      <c r="J14" s="208"/>
      <c r="K14" s="207"/>
      <c r="M14" s="349"/>
    </row>
    <row r="15" spans="2:27" ht="19.2" customHeight="1" x14ac:dyDescent="0.5">
      <c r="C15" s="205" t="s">
        <v>449</v>
      </c>
      <c r="F15" s="301" t="e">
        <f>(100/Questionnaire!$C$5)*Questionnaire!$C$99</f>
        <v>#DIV/0!</v>
      </c>
      <c r="G15" s="298" t="s">
        <v>450</v>
      </c>
      <c r="H15" s="217"/>
      <c r="I15" s="217"/>
      <c r="K15" s="207"/>
      <c r="L15" s="218"/>
      <c r="M15" s="354" t="s">
        <v>451</v>
      </c>
      <c r="N15" s="219"/>
      <c r="O15" s="219"/>
      <c r="P15" s="219"/>
      <c r="Q15" s="219"/>
      <c r="R15" s="219"/>
      <c r="S15" s="219"/>
      <c r="T15" s="219"/>
      <c r="AA15" s="220"/>
    </row>
    <row r="16" spans="2:27" x14ac:dyDescent="0.5">
      <c r="C16" s="205" t="s">
        <v>452</v>
      </c>
      <c r="F16" s="302">
        <f>Questionnaire!$C$100</f>
        <v>0</v>
      </c>
      <c r="G16" s="221"/>
      <c r="H16" s="213"/>
      <c r="I16" s="217"/>
      <c r="K16" s="207"/>
      <c r="M16" s="354"/>
      <c r="N16" s="219"/>
      <c r="O16" s="219"/>
      <c r="P16" s="219"/>
      <c r="Q16" s="219"/>
      <c r="R16" s="219"/>
      <c r="S16" s="219"/>
      <c r="T16" s="219"/>
      <c r="AA16" s="220"/>
    </row>
    <row r="17" spans="2:29" x14ac:dyDescent="0.5">
      <c r="C17" s="205" t="s">
        <v>453</v>
      </c>
      <c r="F17" s="223">
        <f>Questionnaire!$C$101</f>
        <v>0</v>
      </c>
      <c r="G17" s="222"/>
      <c r="H17" s="213" t="s">
        <v>454</v>
      </c>
      <c r="I17" s="212">
        <f>Questionnaire!$C$103</f>
        <v>0</v>
      </c>
      <c r="K17" s="207"/>
      <c r="M17" s="354"/>
      <c r="N17" s="219"/>
      <c r="O17" s="219"/>
      <c r="P17" s="219"/>
      <c r="Q17" s="219"/>
      <c r="R17" s="219"/>
      <c r="S17" s="219"/>
      <c r="T17" s="219"/>
      <c r="AA17" s="220"/>
    </row>
    <row r="18" spans="2:29" ht="19.2" customHeight="1" x14ac:dyDescent="0.5">
      <c r="C18" s="205" t="s">
        <v>455</v>
      </c>
      <c r="D18" s="215"/>
      <c r="E18" s="215"/>
      <c r="F18" s="208">
        <f>Questionnaire!$C$102</f>
        <v>0</v>
      </c>
      <c r="G18" s="222"/>
      <c r="H18" s="213" t="s">
        <v>456</v>
      </c>
      <c r="I18" s="212">
        <f>Questionnaire!$C$104</f>
        <v>0</v>
      </c>
      <c r="K18" s="207"/>
      <c r="M18" s="354"/>
      <c r="N18" s="219"/>
      <c r="O18" s="219"/>
      <c r="P18" s="219"/>
      <c r="Q18" s="219"/>
      <c r="R18" s="219"/>
      <c r="S18" s="219"/>
      <c r="T18" s="219"/>
      <c r="AA18" s="220"/>
    </row>
    <row r="19" spans="2:29" s="204" customFormat="1" ht="21.6" customHeight="1" x14ac:dyDescent="0.5">
      <c r="B19" s="202"/>
      <c r="C19" s="201" t="s">
        <v>457</v>
      </c>
      <c r="D19" s="202"/>
      <c r="E19" s="202"/>
      <c r="F19" s="202"/>
      <c r="G19" s="202"/>
      <c r="H19" s="202"/>
      <c r="I19" s="202"/>
      <c r="J19" s="202"/>
      <c r="K19" s="203"/>
      <c r="M19" s="355" t="s">
        <v>458</v>
      </c>
      <c r="N19" s="224"/>
      <c r="O19" s="224"/>
      <c r="P19" s="224"/>
      <c r="Q19" s="224"/>
      <c r="R19" s="224"/>
      <c r="S19" s="224"/>
      <c r="T19" s="224"/>
      <c r="W19" s="205"/>
    </row>
    <row r="20" spans="2:29" x14ac:dyDescent="0.5">
      <c r="K20" s="207"/>
      <c r="M20" s="355"/>
    </row>
    <row r="21" spans="2:29" x14ac:dyDescent="0.5">
      <c r="B21" s="225"/>
      <c r="C21" s="205" t="s">
        <v>459</v>
      </c>
      <c r="K21" s="207"/>
      <c r="L21" s="218"/>
      <c r="M21" s="355"/>
      <c r="N21" s="219"/>
      <c r="O21" s="219"/>
      <c r="P21" s="219"/>
      <c r="Q21" s="219"/>
      <c r="R21" s="219"/>
      <c r="S21" s="219"/>
      <c r="T21" s="219"/>
    </row>
    <row r="22" spans="2:29" x14ac:dyDescent="0.5">
      <c r="C22" s="205" t="s">
        <v>460</v>
      </c>
      <c r="D22" s="226"/>
      <c r="E22" s="226"/>
      <c r="F22" s="226"/>
      <c r="G22" s="226"/>
      <c r="H22" s="226"/>
      <c r="I22" s="226"/>
      <c r="J22" s="226"/>
      <c r="K22" s="207"/>
      <c r="M22" s="355"/>
      <c r="N22" s="219"/>
      <c r="O22" s="219"/>
      <c r="P22" s="219"/>
      <c r="Q22" s="219"/>
      <c r="R22" s="219"/>
      <c r="S22" s="219"/>
      <c r="T22" s="219"/>
    </row>
    <row r="23" spans="2:29" x14ac:dyDescent="0.5">
      <c r="C23" s="205" t="s">
        <v>461</v>
      </c>
      <c r="D23" s="226"/>
      <c r="E23" s="226"/>
      <c r="F23" s="226"/>
      <c r="G23" s="226"/>
      <c r="H23" s="226"/>
      <c r="I23" s="226"/>
      <c r="J23" s="226"/>
      <c r="K23" s="207"/>
      <c r="M23" s="355"/>
      <c r="N23" s="219"/>
      <c r="O23" s="219"/>
      <c r="P23" s="219"/>
      <c r="Q23" s="219"/>
      <c r="R23" s="219"/>
      <c r="S23" s="219"/>
      <c r="T23" s="219"/>
    </row>
    <row r="24" spans="2:29" x14ac:dyDescent="0.5">
      <c r="C24" s="265"/>
      <c r="D24" s="268" t="s">
        <v>462</v>
      </c>
      <c r="E24" s="226"/>
      <c r="F24" s="226"/>
      <c r="G24" s="226"/>
      <c r="H24" s="226"/>
      <c r="I24" s="226"/>
      <c r="J24" s="226"/>
      <c r="K24" s="207"/>
      <c r="M24" s="355"/>
      <c r="N24" s="219"/>
      <c r="O24" s="219"/>
      <c r="P24" s="219"/>
      <c r="Q24" s="219"/>
      <c r="R24" s="219"/>
      <c r="S24" s="219"/>
      <c r="T24" s="219"/>
    </row>
    <row r="25" spans="2:29" ht="21.6" customHeight="1" x14ac:dyDescent="0.5">
      <c r="C25" s="265"/>
      <c r="D25" s="268" t="s">
        <v>463</v>
      </c>
      <c r="E25" s="226"/>
      <c r="F25" s="226"/>
      <c r="G25" s="226"/>
      <c r="H25" s="226"/>
      <c r="I25" s="226"/>
      <c r="J25" s="226"/>
      <c r="K25" s="207"/>
      <c r="M25" s="355"/>
      <c r="N25" s="219"/>
      <c r="O25" s="219"/>
      <c r="P25" s="219"/>
      <c r="Q25" s="219"/>
      <c r="R25" s="219"/>
      <c r="S25" s="219"/>
      <c r="T25" s="219"/>
    </row>
    <row r="26" spans="2:29" ht="19.2" customHeight="1" x14ac:dyDescent="0.5">
      <c r="D26" s="226"/>
      <c r="E26" s="226"/>
      <c r="F26" s="226"/>
      <c r="G26" s="226"/>
      <c r="H26" s="226"/>
      <c r="I26" s="226"/>
      <c r="J26" s="226"/>
      <c r="K26" s="207"/>
      <c r="M26" s="355"/>
      <c r="N26" s="219"/>
      <c r="O26" s="219"/>
      <c r="P26" s="219"/>
      <c r="Q26" s="219"/>
      <c r="R26" s="219"/>
      <c r="S26" s="219"/>
      <c r="T26" s="219"/>
    </row>
    <row r="27" spans="2:29" x14ac:dyDescent="0.5">
      <c r="C27" s="314" t="s">
        <v>508</v>
      </c>
      <c r="D27" s="217"/>
      <c r="E27" s="221"/>
      <c r="F27" s="256">
        <f>Analysetabelle!$B$193</f>
        <v>0</v>
      </c>
      <c r="G27" s="255" t="s">
        <v>464</v>
      </c>
      <c r="H27" s="217"/>
      <c r="K27" s="207"/>
      <c r="M27" s="356"/>
      <c r="Q27" s="231"/>
      <c r="S27" s="231"/>
    </row>
    <row r="28" spans="2:29" x14ac:dyDescent="0.5">
      <c r="C28" s="314" t="s">
        <v>509</v>
      </c>
      <c r="D28" s="217"/>
      <c r="E28" s="221"/>
      <c r="F28" s="256" t="e">
        <f>Analysetabelle!$B$194</f>
        <v>#DIV/0!</v>
      </c>
      <c r="G28" s="255" t="s">
        <v>464</v>
      </c>
      <c r="H28" s="217"/>
      <c r="K28" s="207"/>
      <c r="S28" s="231"/>
    </row>
    <row r="29" spans="2:29" x14ac:dyDescent="0.5">
      <c r="C29" s="314" t="s">
        <v>510</v>
      </c>
      <c r="D29" s="217"/>
      <c r="E29" s="221"/>
      <c r="F29" s="256" t="e">
        <f>Analysetabelle!$B$195</f>
        <v>#DIV/0!</v>
      </c>
      <c r="G29" s="255" t="s">
        <v>464</v>
      </c>
      <c r="H29" s="217"/>
      <c r="K29" s="207"/>
      <c r="S29" s="220"/>
    </row>
    <row r="30" spans="2:29" x14ac:dyDescent="0.5">
      <c r="G30" s="255"/>
      <c r="H30" s="220"/>
      <c r="K30" s="207"/>
      <c r="S30" s="220"/>
      <c r="AC30" s="220"/>
    </row>
    <row r="31" spans="2:29" x14ac:dyDescent="0.5">
      <c r="E31" s="221" t="s">
        <v>465</v>
      </c>
      <c r="F31" s="299" t="e">
        <f>Analysetabelle!$B$197</f>
        <v>#DIV/0!</v>
      </c>
      <c r="G31" s="217" t="s">
        <v>466</v>
      </c>
      <c r="H31" s="217"/>
      <c r="K31" s="207"/>
      <c r="S31" s="220"/>
      <c r="AC31" s="220"/>
    </row>
    <row r="32" spans="2:29" ht="21.6" x14ac:dyDescent="0.5">
      <c r="E32" s="221" t="s">
        <v>467</v>
      </c>
      <c r="F32" s="299" t="e">
        <f>Analysetabelle!$B$198</f>
        <v>#DIV/0!</v>
      </c>
      <c r="G32" s="217" t="s">
        <v>468</v>
      </c>
      <c r="H32" s="217"/>
      <c r="K32" s="207"/>
      <c r="L32" s="227"/>
      <c r="M32" s="201" t="s">
        <v>469</v>
      </c>
      <c r="N32" s="227"/>
      <c r="O32" s="228"/>
      <c r="P32" s="228"/>
      <c r="Q32" s="228"/>
      <c r="R32" s="228"/>
      <c r="S32" s="228"/>
      <c r="T32" s="228"/>
      <c r="AC32" s="220"/>
    </row>
    <row r="33" spans="3:29" x14ac:dyDescent="0.5">
      <c r="K33" s="207"/>
      <c r="S33" s="220"/>
      <c r="AC33" s="220"/>
    </row>
    <row r="34" spans="3:29" ht="19.2" customHeight="1" x14ac:dyDescent="0.5">
      <c r="K34" s="207"/>
      <c r="M34" s="243"/>
    </row>
    <row r="35" spans="3:29" ht="19.2" customHeight="1" x14ac:dyDescent="0.5">
      <c r="C35" s="229" t="s">
        <v>470</v>
      </c>
      <c r="D35" s="230"/>
      <c r="E35" s="230"/>
      <c r="F35" s="230"/>
      <c r="G35" s="230"/>
      <c r="H35" s="230"/>
      <c r="I35" s="230"/>
      <c r="K35" s="207"/>
      <c r="M35" s="266"/>
    </row>
    <row r="36" spans="3:29" ht="19.2" customHeight="1" x14ac:dyDescent="0.5">
      <c r="C36" s="353" t="e">
        <f>IF(Analysetabelle!$B$197&gt;5,Analysetabelle!$B$202,IF(Analysetabelle!$B$197&lt;-5,Analysetabelle!$B$203,Analysetabelle!$B$201))</f>
        <v>#DIV/0!</v>
      </c>
      <c r="D36" s="353"/>
      <c r="E36" s="353"/>
      <c r="F36" s="353"/>
      <c r="G36" s="353"/>
      <c r="H36" s="353"/>
      <c r="I36" s="353"/>
      <c r="K36" s="207"/>
      <c r="M36" s="348" t="s">
        <v>471</v>
      </c>
    </row>
    <row r="37" spans="3:29" x14ac:dyDescent="0.5">
      <c r="C37" s="353"/>
      <c r="D37" s="353"/>
      <c r="E37" s="353"/>
      <c r="F37" s="353"/>
      <c r="G37" s="353"/>
      <c r="H37" s="353"/>
      <c r="I37" s="353"/>
      <c r="K37" s="207"/>
      <c r="M37" s="349"/>
    </row>
    <row r="38" spans="3:29" x14ac:dyDescent="0.5">
      <c r="C38" s="353"/>
      <c r="D38" s="353"/>
      <c r="E38" s="353"/>
      <c r="F38" s="353"/>
      <c r="G38" s="353"/>
      <c r="H38" s="353"/>
      <c r="I38" s="353"/>
      <c r="K38" s="207"/>
      <c r="M38" s="349"/>
    </row>
    <row r="39" spans="3:29" x14ac:dyDescent="0.5">
      <c r="C39" s="353"/>
      <c r="D39" s="353"/>
      <c r="E39" s="353"/>
      <c r="F39" s="353"/>
      <c r="G39" s="353"/>
      <c r="H39" s="353"/>
      <c r="I39" s="353"/>
      <c r="K39" s="207"/>
      <c r="M39" s="349"/>
    </row>
    <row r="40" spans="3:29" ht="19.2" customHeight="1" x14ac:dyDescent="0.5">
      <c r="C40" s="353"/>
      <c r="D40" s="353"/>
      <c r="E40" s="353"/>
      <c r="F40" s="353"/>
      <c r="G40" s="353"/>
      <c r="H40" s="353"/>
      <c r="I40" s="353"/>
      <c r="K40" s="207"/>
      <c r="M40" s="350" t="s">
        <v>472</v>
      </c>
    </row>
    <row r="41" spans="3:29" ht="19.2" customHeight="1" x14ac:dyDescent="0.5">
      <c r="C41" s="353"/>
      <c r="D41" s="353"/>
      <c r="E41" s="353"/>
      <c r="F41" s="353"/>
      <c r="G41" s="353"/>
      <c r="H41" s="353"/>
      <c r="I41" s="353"/>
      <c r="K41" s="207"/>
      <c r="M41" s="350"/>
    </row>
    <row r="42" spans="3:29" x14ac:dyDescent="0.5">
      <c r="C42" s="353"/>
      <c r="D42" s="353"/>
      <c r="E42" s="353"/>
      <c r="F42" s="353"/>
      <c r="G42" s="353"/>
      <c r="H42" s="353"/>
      <c r="I42" s="353"/>
      <c r="K42" s="207"/>
      <c r="M42" s="350"/>
    </row>
    <row r="43" spans="3:29" x14ac:dyDescent="0.5">
      <c r="C43" s="353"/>
      <c r="D43" s="353"/>
      <c r="E43" s="353"/>
      <c r="F43" s="353"/>
      <c r="G43" s="353"/>
      <c r="H43" s="353"/>
      <c r="I43" s="353"/>
      <c r="K43" s="207"/>
      <c r="M43" s="350"/>
    </row>
    <row r="44" spans="3:29" ht="19.2" customHeight="1" x14ac:dyDescent="0.5">
      <c r="C44" s="353"/>
      <c r="D44" s="353"/>
      <c r="E44" s="353"/>
      <c r="F44" s="353"/>
      <c r="G44" s="353"/>
      <c r="H44" s="353"/>
      <c r="I44" s="353"/>
      <c r="K44" s="207"/>
      <c r="M44" s="350"/>
    </row>
    <row r="45" spans="3:29" x14ac:dyDescent="0.5">
      <c r="K45" s="207"/>
      <c r="M45" s="355" t="s">
        <v>473</v>
      </c>
    </row>
    <row r="46" spans="3:29" x14ac:dyDescent="0.5">
      <c r="K46" s="207"/>
      <c r="M46" s="355"/>
    </row>
    <row r="47" spans="3:29" x14ac:dyDescent="0.5">
      <c r="C47" s="229" t="s">
        <v>474</v>
      </c>
      <c r="D47" s="230"/>
      <c r="E47" s="230"/>
      <c r="F47" s="230"/>
      <c r="G47" s="230"/>
      <c r="H47" s="230"/>
      <c r="I47" s="230"/>
      <c r="K47" s="207"/>
      <c r="M47" s="355"/>
    </row>
    <row r="48" spans="3:29" x14ac:dyDescent="0.5">
      <c r="C48" s="353" t="e">
        <f>IF(Analysetabelle!$B$198&gt;5,Analysetabelle!$B$205,IF(Analysetabelle!$B$198&lt;-5,Analysetabelle!$B$206,Analysetabelle!$B$204))</f>
        <v>#DIV/0!</v>
      </c>
      <c r="D48" s="353"/>
      <c r="E48" s="353"/>
      <c r="F48" s="353"/>
      <c r="G48" s="353"/>
      <c r="H48" s="353"/>
      <c r="I48" s="353"/>
      <c r="K48" s="207"/>
      <c r="M48" s="355"/>
    </row>
    <row r="49" spans="3:19" x14ac:dyDescent="0.5">
      <c r="C49" s="353"/>
      <c r="D49" s="353"/>
      <c r="E49" s="353"/>
      <c r="F49" s="353"/>
      <c r="G49" s="353"/>
      <c r="H49" s="353"/>
      <c r="I49" s="353"/>
      <c r="K49" s="207"/>
      <c r="M49" s="355"/>
      <c r="O49" s="231"/>
      <c r="P49" s="231"/>
      <c r="Q49" s="220"/>
      <c r="R49" s="220"/>
    </row>
    <row r="50" spans="3:19" x14ac:dyDescent="0.5">
      <c r="C50" s="353"/>
      <c r="D50" s="353"/>
      <c r="E50" s="353"/>
      <c r="F50" s="353"/>
      <c r="G50" s="353"/>
      <c r="H50" s="353"/>
      <c r="I50" s="353"/>
      <c r="K50" s="207"/>
      <c r="M50" s="355"/>
      <c r="Q50" s="213"/>
    </row>
    <row r="51" spans="3:19" x14ac:dyDescent="0.5">
      <c r="C51" s="353"/>
      <c r="D51" s="353"/>
      <c r="E51" s="353"/>
      <c r="F51" s="353"/>
      <c r="G51" s="353"/>
      <c r="H51" s="353"/>
      <c r="I51" s="353"/>
      <c r="K51" s="207"/>
      <c r="M51" s="355"/>
      <c r="P51" s="213"/>
    </row>
    <row r="52" spans="3:19" x14ac:dyDescent="0.5">
      <c r="C52" s="353"/>
      <c r="D52" s="353"/>
      <c r="E52" s="353"/>
      <c r="F52" s="353"/>
      <c r="G52" s="353"/>
      <c r="H52" s="353"/>
      <c r="I52" s="353"/>
      <c r="K52" s="207"/>
      <c r="M52" s="355"/>
      <c r="O52" s="213"/>
    </row>
    <row r="53" spans="3:19" x14ac:dyDescent="0.5">
      <c r="C53" s="353"/>
      <c r="D53" s="353"/>
      <c r="E53" s="353"/>
      <c r="F53" s="353"/>
      <c r="G53" s="353"/>
      <c r="H53" s="353"/>
      <c r="I53" s="353"/>
      <c r="K53" s="207"/>
      <c r="M53" s="356"/>
    </row>
    <row r="54" spans="3:19" x14ac:dyDescent="0.5">
      <c r="C54" s="353"/>
      <c r="D54" s="353"/>
      <c r="E54" s="353"/>
      <c r="F54" s="353"/>
      <c r="G54" s="353"/>
      <c r="H54" s="353"/>
      <c r="I54" s="353"/>
      <c r="K54" s="207"/>
      <c r="S54" s="231"/>
    </row>
    <row r="55" spans="3:19" x14ac:dyDescent="0.5">
      <c r="C55" s="353"/>
      <c r="D55" s="353"/>
      <c r="E55" s="353"/>
      <c r="F55" s="353"/>
      <c r="G55" s="353"/>
      <c r="H55" s="353"/>
      <c r="I55" s="353"/>
      <c r="K55" s="207"/>
      <c r="S55" s="231"/>
    </row>
    <row r="56" spans="3:19" x14ac:dyDescent="0.5">
      <c r="C56" s="353"/>
      <c r="D56" s="353"/>
      <c r="E56" s="353"/>
      <c r="F56" s="353"/>
      <c r="G56" s="353"/>
      <c r="H56" s="353"/>
      <c r="I56" s="353"/>
      <c r="K56" s="207"/>
      <c r="S56" s="220"/>
    </row>
    <row r="57" spans="3:19" x14ac:dyDescent="0.5">
      <c r="K57" s="207"/>
      <c r="S57" s="220"/>
    </row>
    <row r="59" spans="3:19" x14ac:dyDescent="0.5">
      <c r="D59" s="215"/>
      <c r="E59" s="215"/>
      <c r="F59" s="215"/>
      <c r="G59" s="215"/>
      <c r="H59" s="215"/>
      <c r="I59" s="215"/>
      <c r="J59" s="215"/>
    </row>
    <row r="61" spans="3:19" x14ac:dyDescent="0.5">
      <c r="F61" s="221"/>
      <c r="G61" s="216"/>
      <c r="H61" s="217"/>
    </row>
    <row r="62" spans="3:19" x14ac:dyDescent="0.5">
      <c r="D62" s="215"/>
      <c r="E62" s="215"/>
      <c r="F62" s="221"/>
      <c r="G62" s="216"/>
      <c r="H62" s="217"/>
      <c r="I62" s="215"/>
      <c r="J62" s="215"/>
    </row>
    <row r="63" spans="3:19" x14ac:dyDescent="0.5">
      <c r="F63" s="221"/>
      <c r="G63" s="216"/>
      <c r="H63" s="217"/>
      <c r="I63" s="217"/>
    </row>
    <row r="64" spans="3:19" x14ac:dyDescent="0.5">
      <c r="F64" s="221"/>
      <c r="G64" s="221"/>
      <c r="H64" s="221"/>
      <c r="I64" s="217"/>
    </row>
    <row r="65" spans="6:8" x14ac:dyDescent="0.5">
      <c r="F65" s="221"/>
      <c r="G65" s="222"/>
      <c r="H65" s="217"/>
    </row>
    <row r="66" spans="6:8" x14ac:dyDescent="0.5">
      <c r="F66" s="221"/>
      <c r="G66" s="222"/>
      <c r="H66" s="217"/>
    </row>
  </sheetData>
  <sheetProtection algorithmName="SHA-512" hashValue="ndVaROqkV1fXzp61qs8OlbY9HvmSVpOtVgaRJjXXD+X0fe4jF3Puhv2tTd8H31rgK9Z3YDTla/157dd/314jsw==" saltValue="9osIv+SloxZEVPjhgiWV7w==" spinCount="100000" sheet="1" objects="1" scenarios="1" selectLockedCells="1" selectUnlockedCells="1"/>
  <mergeCells count="11">
    <mergeCell ref="M36:M39"/>
    <mergeCell ref="M40:M44"/>
    <mergeCell ref="F3:J3"/>
    <mergeCell ref="F2:J2"/>
    <mergeCell ref="C48:I56"/>
    <mergeCell ref="C36:I44"/>
    <mergeCell ref="M6:M14"/>
    <mergeCell ref="M15:M18"/>
    <mergeCell ref="M19:M27"/>
    <mergeCell ref="M45:M53"/>
    <mergeCell ref="C6:E6"/>
  </mergeCells>
  <phoneticPr fontId="7" type="noConversion"/>
  <conditionalFormatting sqref="F31:F32">
    <cfRule type="cellIs" dxfId="2" priority="1" stopIfTrue="1" operator="between">
      <formula>-0.1</formula>
      <formula>-5</formula>
    </cfRule>
    <cfRule type="cellIs" dxfId="1" priority="2" stopIfTrue="1" operator="greaterThanOrEqual">
      <formula>0</formula>
    </cfRule>
    <cfRule type="cellIs" dxfId="0" priority="3" stopIfTrue="1" operator="lessThan">
      <formula>-5</formula>
    </cfRule>
  </conditionalFormatting>
  <pageMargins left="0.59055118110236227" right="0.39370078740157483" top="0.39370078740157483" bottom="0.39370078740157483" header="0.51181102362204722" footer="0.51181102362204722"/>
  <pageSetup paperSize="9" scale="75" orientation="portrait" r:id="rId1"/>
  <headerFooter alignWithMargins="0"/>
  <colBreaks count="1" manualBreakCount="1">
    <brk id="1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5BFA5-2C90-437A-842E-0CC183412CC4}">
  <dimension ref="A1:B17"/>
  <sheetViews>
    <sheetView tabSelected="1" zoomScaleNormal="100" workbookViewId="0">
      <selection activeCell="Q1" sqref="Q1"/>
    </sheetView>
  </sheetViews>
  <sheetFormatPr baseColWidth="10" defaultRowHeight="16.8" x14ac:dyDescent="0.45"/>
  <cols>
    <col min="1" max="1" width="31" style="235" customWidth="1"/>
    <col min="2" max="2" width="56.77734375" style="235" customWidth="1"/>
    <col min="3" max="16384" width="11.5546875" style="235"/>
  </cols>
  <sheetData>
    <row r="1" spans="1:2" ht="19.8" customHeight="1" x14ac:dyDescent="0.45">
      <c r="A1" s="310"/>
      <c r="B1" s="310"/>
    </row>
    <row r="2" spans="1:2" ht="40.200000000000003" customHeight="1" x14ac:dyDescent="0.45">
      <c r="A2" s="303" t="s">
        <v>198</v>
      </c>
      <c r="B2" s="309"/>
    </row>
    <row r="3" spans="1:2" ht="36" x14ac:dyDescent="0.45">
      <c r="A3" s="304" t="s">
        <v>476</v>
      </c>
      <c r="B3" s="305" t="s">
        <v>223</v>
      </c>
    </row>
    <row r="4" spans="1:2" ht="18" x14ac:dyDescent="0.45">
      <c r="A4" s="304"/>
      <c r="B4" s="305"/>
    </row>
    <row r="5" spans="1:2" ht="72" x14ac:dyDescent="0.45">
      <c r="A5" s="304" t="s">
        <v>477</v>
      </c>
      <c r="B5" s="305" t="s">
        <v>479</v>
      </c>
    </row>
    <row r="6" spans="1:2" ht="18" x14ac:dyDescent="0.45">
      <c r="A6" s="304"/>
      <c r="B6" s="305"/>
    </row>
    <row r="7" spans="1:2" ht="18" x14ac:dyDescent="0.45">
      <c r="A7" s="304" t="s">
        <v>478</v>
      </c>
      <c r="B7" s="305" t="s">
        <v>485</v>
      </c>
    </row>
    <row r="8" spans="1:2" ht="18" x14ac:dyDescent="0.45">
      <c r="A8" s="304"/>
      <c r="B8" s="305"/>
    </row>
    <row r="9" spans="1:2" ht="18" x14ac:dyDescent="0.45">
      <c r="A9" s="304" t="s">
        <v>484</v>
      </c>
      <c r="B9" s="305" t="s">
        <v>480</v>
      </c>
    </row>
    <row r="10" spans="1:2" ht="18" x14ac:dyDescent="0.45">
      <c r="A10" s="304"/>
      <c r="B10" s="305"/>
    </row>
    <row r="11" spans="1:2" ht="18" x14ac:dyDescent="0.45">
      <c r="A11" s="304" t="s">
        <v>512</v>
      </c>
      <c r="B11" s="305" t="s">
        <v>513</v>
      </c>
    </row>
    <row r="12" spans="1:2" ht="18" x14ac:dyDescent="0.45">
      <c r="A12" s="304"/>
      <c r="B12" s="305"/>
    </row>
    <row r="13" spans="1:2" ht="19.8" x14ac:dyDescent="0.45">
      <c r="A13" s="304" t="s">
        <v>481</v>
      </c>
      <c r="B13" s="306">
        <v>2506</v>
      </c>
    </row>
    <row r="14" spans="1:2" ht="18" x14ac:dyDescent="0.45">
      <c r="A14" s="304"/>
      <c r="B14" s="305"/>
    </row>
    <row r="15" spans="1:2" ht="18" x14ac:dyDescent="0.45">
      <c r="A15" s="304" t="s">
        <v>482</v>
      </c>
      <c r="B15" s="315" t="s">
        <v>483</v>
      </c>
    </row>
    <row r="16" spans="1:2" ht="18" x14ac:dyDescent="0.45">
      <c r="A16" s="304"/>
      <c r="B16" s="305"/>
    </row>
    <row r="17" spans="1:2" x14ac:dyDescent="0.45">
      <c r="A17" s="307"/>
      <c r="B17" s="308"/>
    </row>
  </sheetData>
  <sheetProtection algorithmName="SHA-512" hashValue="GEsfc+DMY+4ZBVifYY/KGC8Ojik3CAp/iacryRyOrHyCMIBYFMBuUa8uv63RwONFjiBuNak1LRbnZ6rG4IoWHA==" saltValue="xa1i936SLSExSENT9nn+MA==" spinCount="100000" sheet="1" objects="1" scenarios="1" selectLockedCells="1" selectUnlockedCells="1"/>
  <hyperlinks>
    <hyperlink ref="B15" r:id="rId1" xr:uid="{F91D8035-F113-4597-B93E-55C1D6E7ED62}"/>
  </hyperlinks>
  <pageMargins left="0.7" right="0.7" top="0.78740157499999996" bottom="0.78740157499999996"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3082B-7212-4FEE-90ED-63AD8AFE9154}">
  <dimension ref="A1:N206"/>
  <sheetViews>
    <sheetView topLeftCell="A138" workbookViewId="0">
      <selection activeCell="B212" sqref="B212"/>
    </sheetView>
  </sheetViews>
  <sheetFormatPr baseColWidth="10" defaultColWidth="8.77734375" defaultRowHeight="13.2" x14ac:dyDescent="0.25"/>
  <cols>
    <col min="1" max="1" width="30.88671875" customWidth="1"/>
    <col min="2" max="2" width="49.33203125" customWidth="1"/>
    <col min="3" max="3" width="6.6640625" customWidth="1"/>
    <col min="4" max="4" width="7.6640625" customWidth="1"/>
    <col min="5" max="5" width="8.44140625" bestFit="1" customWidth="1"/>
    <col min="6" max="7" width="8.6640625" bestFit="1" customWidth="1"/>
    <col min="8" max="9" width="2" bestFit="1" customWidth="1"/>
    <col min="10" max="10" width="3" bestFit="1" customWidth="1"/>
    <col min="11" max="11" width="11.44140625" customWidth="1"/>
  </cols>
  <sheetData>
    <row r="1" spans="1:14" x14ac:dyDescent="0.25">
      <c r="A1" s="79" t="s">
        <v>125</v>
      </c>
      <c r="B1" s="80" t="s">
        <v>126</v>
      </c>
      <c r="C1" s="81"/>
      <c r="D1" s="82"/>
      <c r="E1" s="81"/>
      <c r="F1" s="83" t="str">
        <f>IF(Questionnaire!C11="","",1)</f>
        <v/>
      </c>
      <c r="G1">
        <f t="shared" ref="G1:G9" si="0">IF(C1=1,C1,0)</f>
        <v>0</v>
      </c>
      <c r="H1">
        <f t="shared" ref="H1:H9" si="1">IF(D1=1,D1*(2),0)</f>
        <v>0</v>
      </c>
      <c r="I1">
        <f t="shared" ref="I1:I8" si="2">IF(E1=1,E1*3,0)</f>
        <v>0</v>
      </c>
      <c r="J1">
        <f>IF(F1=1,F1*1,0)</f>
        <v>0</v>
      </c>
      <c r="K1" s="84">
        <f>Questionnaire!D11</f>
        <v>-1</v>
      </c>
      <c r="L1">
        <f>SUM(D1:F1)*K1</f>
        <v>0</v>
      </c>
      <c r="N1">
        <f>MIN(K1:K7)</f>
        <v>-10</v>
      </c>
    </row>
    <row r="2" spans="1:14" x14ac:dyDescent="0.25">
      <c r="A2" s="85"/>
      <c r="B2" s="86" t="s">
        <v>129</v>
      </c>
      <c r="C2" s="87"/>
      <c r="D2" s="81"/>
      <c r="E2" s="81"/>
      <c r="F2" s="88" t="str">
        <f>IF(Questionnaire!C12="","",1)</f>
        <v/>
      </c>
      <c r="G2">
        <f t="shared" si="0"/>
        <v>0</v>
      </c>
      <c r="H2">
        <f t="shared" si="1"/>
        <v>0</v>
      </c>
      <c r="I2">
        <f t="shared" si="2"/>
        <v>0</v>
      </c>
      <c r="J2">
        <f>IF(F2=1,F2*2,0)</f>
        <v>0</v>
      </c>
      <c r="K2" s="84">
        <f>Questionnaire!D12</f>
        <v>-2</v>
      </c>
      <c r="L2">
        <f t="shared" ref="L2:L9" si="3">SUM(C2:F2)*K2</f>
        <v>0</v>
      </c>
    </row>
    <row r="3" spans="1:14" x14ac:dyDescent="0.25">
      <c r="A3" s="85"/>
      <c r="B3" s="86" t="s">
        <v>127</v>
      </c>
      <c r="C3" s="87"/>
      <c r="D3" s="82"/>
      <c r="E3" s="81"/>
      <c r="F3" s="89" t="str">
        <f>IF(Questionnaire!C13="","",1)</f>
        <v/>
      </c>
      <c r="G3">
        <f t="shared" si="0"/>
        <v>0</v>
      </c>
      <c r="H3">
        <f t="shared" si="1"/>
        <v>0</v>
      </c>
      <c r="I3">
        <f t="shared" si="2"/>
        <v>0</v>
      </c>
      <c r="J3">
        <f>IF(F3=1,F3*3,0)</f>
        <v>0</v>
      </c>
      <c r="K3" s="84">
        <f>Questionnaire!D13</f>
        <v>-3</v>
      </c>
      <c r="L3">
        <f t="shared" si="3"/>
        <v>0</v>
      </c>
    </row>
    <row r="4" spans="1:14" x14ac:dyDescent="0.25">
      <c r="A4" s="85"/>
      <c r="B4" s="86" t="s">
        <v>128</v>
      </c>
      <c r="C4" s="87"/>
      <c r="D4" s="82"/>
      <c r="E4" s="81"/>
      <c r="F4" s="89" t="str">
        <f>IF(Questionnaire!C14="","",1)</f>
        <v/>
      </c>
      <c r="G4">
        <f t="shared" si="0"/>
        <v>0</v>
      </c>
      <c r="H4">
        <f t="shared" si="1"/>
        <v>0</v>
      </c>
      <c r="I4">
        <f t="shared" si="2"/>
        <v>0</v>
      </c>
      <c r="J4">
        <f>IF(F4=1,F4*4,0)</f>
        <v>0</v>
      </c>
      <c r="K4" s="84">
        <f>Questionnaire!D14</f>
        <v>-4</v>
      </c>
      <c r="L4">
        <f t="shared" si="3"/>
        <v>0</v>
      </c>
    </row>
    <row r="5" spans="1:14" x14ac:dyDescent="0.25">
      <c r="A5" s="85"/>
      <c r="B5" s="86" t="s">
        <v>130</v>
      </c>
      <c r="C5" s="82"/>
      <c r="D5" s="82"/>
      <c r="E5" s="81"/>
      <c r="F5" s="89" t="str">
        <f>IF(Questionnaire!C15="","",1)</f>
        <v/>
      </c>
      <c r="G5">
        <f t="shared" si="0"/>
        <v>0</v>
      </c>
      <c r="H5">
        <f t="shared" si="1"/>
        <v>0</v>
      </c>
      <c r="I5">
        <f t="shared" si="2"/>
        <v>0</v>
      </c>
      <c r="J5">
        <f>IF(F5=1,F5*5,0)</f>
        <v>0</v>
      </c>
      <c r="K5" s="84">
        <f>Questionnaire!D15</f>
        <v>-5</v>
      </c>
      <c r="L5">
        <f t="shared" si="3"/>
        <v>0</v>
      </c>
    </row>
    <row r="6" spans="1:14" x14ac:dyDescent="0.25">
      <c r="A6" s="85"/>
      <c r="B6" s="86" t="s">
        <v>131</v>
      </c>
      <c r="C6" s="82"/>
      <c r="D6" s="82"/>
      <c r="E6" s="81"/>
      <c r="F6" s="89" t="str">
        <f>IF(Questionnaire!C16="","",1)</f>
        <v/>
      </c>
      <c r="G6">
        <f t="shared" si="0"/>
        <v>0</v>
      </c>
      <c r="H6">
        <f t="shared" si="1"/>
        <v>0</v>
      </c>
      <c r="I6">
        <f t="shared" si="2"/>
        <v>0</v>
      </c>
      <c r="J6">
        <f>IF(F6=1,F6*6,0)</f>
        <v>0</v>
      </c>
      <c r="K6" s="84">
        <f>Questionnaire!D16</f>
        <v>-6</v>
      </c>
      <c r="L6">
        <f t="shared" si="3"/>
        <v>0</v>
      </c>
    </row>
    <row r="7" spans="1:14" ht="13.8" thickBot="1" x14ac:dyDescent="0.3">
      <c r="A7" s="90"/>
      <c r="B7" s="91" t="s">
        <v>132</v>
      </c>
      <c r="C7" s="87"/>
      <c r="D7" s="82"/>
      <c r="E7" s="81"/>
      <c r="F7" s="89" t="str">
        <f>IF(Questionnaire!C17="","",1)</f>
        <v/>
      </c>
      <c r="G7">
        <f t="shared" si="0"/>
        <v>0</v>
      </c>
      <c r="H7">
        <f t="shared" si="1"/>
        <v>0</v>
      </c>
      <c r="I7">
        <f t="shared" si="2"/>
        <v>0</v>
      </c>
      <c r="J7">
        <f>IF(F7=1,F7*10,0)</f>
        <v>0</v>
      </c>
      <c r="K7" s="84">
        <f>Questionnaire!D17</f>
        <v>-10</v>
      </c>
      <c r="L7">
        <f t="shared" si="3"/>
        <v>0</v>
      </c>
      <c r="N7">
        <f>SUM(G1:J7)</f>
        <v>0</v>
      </c>
    </row>
    <row r="8" spans="1:14" x14ac:dyDescent="0.25">
      <c r="A8" s="92" t="s">
        <v>33</v>
      </c>
      <c r="B8" s="93" t="s">
        <v>3</v>
      </c>
      <c r="C8" s="94" t="str">
        <f>IF(Questionnaire!C18="","",1)</f>
        <v/>
      </c>
      <c r="D8" s="95"/>
      <c r="E8" s="96"/>
      <c r="F8" s="97"/>
      <c r="G8">
        <f t="shared" si="0"/>
        <v>0</v>
      </c>
      <c r="H8">
        <f t="shared" si="1"/>
        <v>0</v>
      </c>
      <c r="I8">
        <f t="shared" si="2"/>
        <v>0</v>
      </c>
      <c r="J8">
        <f>IF(F8=1,F8*4,0)</f>
        <v>0</v>
      </c>
      <c r="K8" s="84">
        <f>Questionnaire!D18</f>
        <v>1</v>
      </c>
      <c r="L8">
        <f t="shared" si="3"/>
        <v>0</v>
      </c>
      <c r="M8">
        <f>MAX(K8:K11)</f>
        <v>4</v>
      </c>
    </row>
    <row r="9" spans="1:14" x14ac:dyDescent="0.25">
      <c r="A9" s="98"/>
      <c r="B9" s="99" t="s">
        <v>14</v>
      </c>
      <c r="C9" s="94"/>
      <c r="D9" s="95" t="str">
        <f>IF(Questionnaire!C19="","",1)</f>
        <v/>
      </c>
      <c r="E9" s="96"/>
      <c r="F9" s="97"/>
      <c r="G9">
        <f t="shared" si="0"/>
        <v>0</v>
      </c>
      <c r="H9">
        <f t="shared" si="1"/>
        <v>0</v>
      </c>
      <c r="I9">
        <f t="shared" ref="I9:I57" si="4">IF(E9=1,E9*3,0)</f>
        <v>0</v>
      </c>
      <c r="J9">
        <f t="shared" ref="J9:J57" si="5">IF(F9=1,F9*4,0)</f>
        <v>0</v>
      </c>
      <c r="K9" s="84">
        <f>Questionnaire!D19</f>
        <v>2</v>
      </c>
      <c r="L9">
        <f t="shared" si="3"/>
        <v>0</v>
      </c>
    </row>
    <row r="10" spans="1:14" x14ac:dyDescent="0.25">
      <c r="A10" s="100"/>
      <c r="B10" s="101" t="s">
        <v>15</v>
      </c>
      <c r="C10" s="94"/>
      <c r="D10" s="95"/>
      <c r="E10" s="96" t="str">
        <f>IF(Questionnaire!C20="","",1)</f>
        <v/>
      </c>
      <c r="F10" s="97"/>
      <c r="G10">
        <f t="shared" ref="G10:G57" si="6">IF(C10=1,C10,0)</f>
        <v>0</v>
      </c>
      <c r="H10">
        <f t="shared" ref="H10:H57" si="7">IF(D10=1,D10*(2),0)</f>
        <v>0</v>
      </c>
      <c r="I10">
        <f t="shared" si="4"/>
        <v>0</v>
      </c>
      <c r="J10">
        <f t="shared" si="5"/>
        <v>0</v>
      </c>
      <c r="K10" s="84">
        <f>Questionnaire!D20</f>
        <v>3</v>
      </c>
      <c r="L10">
        <f t="shared" ref="L10:L56" si="8">SUM(C10:F10)*K10</f>
        <v>0</v>
      </c>
    </row>
    <row r="11" spans="1:14" ht="13.8" thickBot="1" x14ac:dyDescent="0.3">
      <c r="A11" s="102"/>
      <c r="B11" s="103" t="s">
        <v>4</v>
      </c>
      <c r="C11" s="94"/>
      <c r="D11" s="95"/>
      <c r="E11" s="96"/>
      <c r="F11" s="97" t="str">
        <f>IF(Questionnaire!C21="","",1)</f>
        <v/>
      </c>
      <c r="G11">
        <f t="shared" si="6"/>
        <v>0</v>
      </c>
      <c r="H11">
        <f t="shared" si="7"/>
        <v>0</v>
      </c>
      <c r="I11">
        <f t="shared" si="4"/>
        <v>0</v>
      </c>
      <c r="J11">
        <f t="shared" si="5"/>
        <v>0</v>
      </c>
      <c r="K11" s="84">
        <f>Questionnaire!D21</f>
        <v>4</v>
      </c>
      <c r="L11">
        <f t="shared" si="8"/>
        <v>0</v>
      </c>
    </row>
    <row r="12" spans="1:14" x14ac:dyDescent="0.25">
      <c r="A12" s="104" t="s">
        <v>16</v>
      </c>
      <c r="B12" s="105" t="s">
        <v>17</v>
      </c>
      <c r="C12" s="94" t="str">
        <f>IF(Questionnaire!C22="","",1)</f>
        <v/>
      </c>
      <c r="D12" s="95"/>
      <c r="E12" s="96"/>
      <c r="F12" s="97"/>
      <c r="G12">
        <f t="shared" si="6"/>
        <v>0</v>
      </c>
      <c r="H12">
        <f t="shared" si="7"/>
        <v>0</v>
      </c>
      <c r="I12">
        <f t="shared" si="4"/>
        <v>0</v>
      </c>
      <c r="J12">
        <f t="shared" si="5"/>
        <v>0</v>
      </c>
      <c r="K12" s="84">
        <f>Questionnaire!D22</f>
        <v>1</v>
      </c>
      <c r="L12">
        <f t="shared" si="8"/>
        <v>0</v>
      </c>
      <c r="M12">
        <f>MAX(K12:K15)</f>
        <v>4</v>
      </c>
    </row>
    <row r="13" spans="1:14" x14ac:dyDescent="0.25">
      <c r="A13" s="106" t="s">
        <v>34</v>
      </c>
      <c r="B13" s="107" t="s">
        <v>18</v>
      </c>
      <c r="C13" s="94"/>
      <c r="D13" s="95" t="str">
        <f>IF(Questionnaire!C23="","",1)</f>
        <v/>
      </c>
      <c r="E13" s="96"/>
      <c r="F13" s="97"/>
      <c r="G13">
        <f t="shared" si="6"/>
        <v>0</v>
      </c>
      <c r="H13">
        <f t="shared" si="7"/>
        <v>0</v>
      </c>
      <c r="I13">
        <f t="shared" si="4"/>
        <v>0</v>
      </c>
      <c r="J13">
        <f t="shared" si="5"/>
        <v>0</v>
      </c>
      <c r="K13" s="84">
        <f>Questionnaire!D23</f>
        <v>2</v>
      </c>
      <c r="L13">
        <f t="shared" si="8"/>
        <v>0</v>
      </c>
    </row>
    <row r="14" spans="1:14" x14ac:dyDescent="0.25">
      <c r="A14" s="106"/>
      <c r="B14" s="108" t="s">
        <v>19</v>
      </c>
      <c r="C14" s="94"/>
      <c r="D14" s="95"/>
      <c r="E14" s="96" t="str">
        <f>IF(Questionnaire!C24="","",1)</f>
        <v/>
      </c>
      <c r="F14" s="97"/>
      <c r="G14">
        <f t="shared" si="6"/>
        <v>0</v>
      </c>
      <c r="H14">
        <f t="shared" si="7"/>
        <v>0</v>
      </c>
      <c r="I14">
        <f t="shared" si="4"/>
        <v>0</v>
      </c>
      <c r="J14">
        <f t="shared" si="5"/>
        <v>0</v>
      </c>
      <c r="K14" s="84">
        <f>Questionnaire!D24</f>
        <v>3</v>
      </c>
      <c r="L14">
        <f t="shared" si="8"/>
        <v>0</v>
      </c>
    </row>
    <row r="15" spans="1:14" ht="13.8" thickBot="1" x14ac:dyDescent="0.3">
      <c r="A15" s="109"/>
      <c r="B15" s="110" t="s">
        <v>20</v>
      </c>
      <c r="C15" s="94"/>
      <c r="D15" s="95"/>
      <c r="E15" s="96"/>
      <c r="F15" s="97" t="str">
        <f>IF(Questionnaire!C25="","",1)</f>
        <v/>
      </c>
      <c r="G15">
        <f t="shared" si="6"/>
        <v>0</v>
      </c>
      <c r="H15">
        <f t="shared" si="7"/>
        <v>0</v>
      </c>
      <c r="I15">
        <f t="shared" si="4"/>
        <v>0</v>
      </c>
      <c r="J15">
        <f t="shared" si="5"/>
        <v>0</v>
      </c>
      <c r="K15" s="84">
        <f>Questionnaire!D25</f>
        <v>4</v>
      </c>
      <c r="L15">
        <f t="shared" si="8"/>
        <v>0</v>
      </c>
    </row>
    <row r="16" spans="1:14" x14ac:dyDescent="0.25">
      <c r="A16" s="111" t="s">
        <v>115</v>
      </c>
      <c r="B16" s="116" t="s">
        <v>135</v>
      </c>
      <c r="C16" s="94"/>
      <c r="D16" s="95"/>
      <c r="E16" s="96"/>
      <c r="F16" s="97" t="str">
        <f>IF(Questionnaire!C26="","",1)</f>
        <v/>
      </c>
      <c r="G16">
        <f t="shared" si="6"/>
        <v>0</v>
      </c>
      <c r="H16">
        <f t="shared" si="7"/>
        <v>0</v>
      </c>
      <c r="I16">
        <f t="shared" si="4"/>
        <v>0</v>
      </c>
      <c r="J16">
        <f t="shared" si="5"/>
        <v>0</v>
      </c>
      <c r="K16" s="84">
        <f>Questionnaire!D26</f>
        <v>4</v>
      </c>
      <c r="L16">
        <f t="shared" si="8"/>
        <v>0</v>
      </c>
      <c r="M16">
        <f>MAX(K16:K24)</f>
        <v>4</v>
      </c>
    </row>
    <row r="17" spans="1:13" x14ac:dyDescent="0.25">
      <c r="A17" s="112"/>
      <c r="B17" s="114" t="s">
        <v>134</v>
      </c>
      <c r="C17" s="94"/>
      <c r="D17" s="95"/>
      <c r="E17" s="96" t="str">
        <f>IF(Questionnaire!C27="","",1)</f>
        <v/>
      </c>
      <c r="F17" s="97"/>
      <c r="G17">
        <f t="shared" si="6"/>
        <v>0</v>
      </c>
      <c r="H17">
        <f t="shared" si="7"/>
        <v>0</v>
      </c>
      <c r="I17">
        <f t="shared" si="4"/>
        <v>0</v>
      </c>
      <c r="J17">
        <f t="shared" si="5"/>
        <v>0</v>
      </c>
      <c r="K17" s="84">
        <f>Questionnaire!D27</f>
        <v>3</v>
      </c>
      <c r="L17">
        <f t="shared" si="8"/>
        <v>0</v>
      </c>
    </row>
    <row r="18" spans="1:13" x14ac:dyDescent="0.25">
      <c r="A18" s="86"/>
      <c r="B18" s="114" t="s">
        <v>136</v>
      </c>
      <c r="C18" s="94"/>
      <c r="D18" s="95"/>
      <c r="E18" s="96" t="str">
        <f>IF(Questionnaire!C28="","",1)</f>
        <v/>
      </c>
      <c r="F18" s="115"/>
      <c r="G18">
        <f t="shared" si="6"/>
        <v>0</v>
      </c>
      <c r="H18">
        <f t="shared" si="7"/>
        <v>0</v>
      </c>
      <c r="I18">
        <f t="shared" si="4"/>
        <v>0</v>
      </c>
      <c r="J18">
        <f t="shared" si="5"/>
        <v>0</v>
      </c>
      <c r="K18" s="84">
        <f>Questionnaire!D28</f>
        <v>3</v>
      </c>
      <c r="L18">
        <f t="shared" si="8"/>
        <v>0</v>
      </c>
    </row>
    <row r="19" spans="1:13" x14ac:dyDescent="0.25">
      <c r="A19" s="86"/>
      <c r="B19" s="113" t="s">
        <v>133</v>
      </c>
      <c r="C19" s="94"/>
      <c r="D19" s="95" t="str">
        <f>IF(Questionnaire!C29="","",1)</f>
        <v/>
      </c>
      <c r="E19" s="96"/>
      <c r="F19" s="97"/>
      <c r="G19">
        <f>IF(C19=1,C19,0)</f>
        <v>0</v>
      </c>
      <c r="H19">
        <f>IF(D19=1,D19*(2),0)</f>
        <v>0</v>
      </c>
      <c r="I19">
        <f>IF(E19=1,E19*3,0)</f>
        <v>0</v>
      </c>
      <c r="J19">
        <f>IF(F19=1,F19*4,0)</f>
        <v>0</v>
      </c>
      <c r="K19" s="84">
        <f>Questionnaire!D29</f>
        <v>2</v>
      </c>
      <c r="L19">
        <f t="shared" si="8"/>
        <v>0</v>
      </c>
    </row>
    <row r="20" spans="1:13" x14ac:dyDescent="0.25">
      <c r="A20" s="86"/>
      <c r="B20" s="117" t="s">
        <v>221</v>
      </c>
      <c r="C20" s="94" t="str">
        <f>IF(Questionnaire!C30="","",1)</f>
        <v/>
      </c>
      <c r="D20" s="95"/>
      <c r="E20" s="96"/>
      <c r="F20" s="97"/>
      <c r="G20">
        <f>IF(C20=1,C20,0)</f>
        <v>0</v>
      </c>
      <c r="H20">
        <f>IF(D20=1,D20*(2),0)</f>
        <v>0</v>
      </c>
      <c r="I20">
        <f>IF(E20=1,E20*3,0)</f>
        <v>0</v>
      </c>
      <c r="J20">
        <f>IF(F20=1,F20*4,0)</f>
        <v>0</v>
      </c>
      <c r="K20" s="84">
        <f>Questionnaire!D30</f>
        <v>1</v>
      </c>
      <c r="L20">
        <f t="shared" si="8"/>
        <v>0</v>
      </c>
    </row>
    <row r="21" spans="1:13" ht="13.8" thickBot="1" x14ac:dyDescent="0.3">
      <c r="A21" s="86"/>
      <c r="B21" s="120" t="s">
        <v>139</v>
      </c>
      <c r="C21" s="94"/>
      <c r="D21" s="95"/>
      <c r="E21" s="96"/>
      <c r="F21" s="97" t="str">
        <f>IF(Questionnaire!C31="","",1)</f>
        <v/>
      </c>
      <c r="G21">
        <f>IF(C21=1,C21,0)</f>
        <v>0</v>
      </c>
      <c r="H21">
        <f>IF(D21=1,D21*(2),0)</f>
        <v>0</v>
      </c>
      <c r="I21">
        <f>IF(E21=1,E21*3,0)</f>
        <v>0</v>
      </c>
      <c r="J21">
        <f>IF(F21=1,F21*4,0)</f>
        <v>0</v>
      </c>
      <c r="K21" s="84">
        <f>Questionnaire!D31</f>
        <v>4</v>
      </c>
      <c r="L21">
        <f t="shared" si="8"/>
        <v>0</v>
      </c>
    </row>
    <row r="22" spans="1:13" x14ac:dyDescent="0.25">
      <c r="A22" s="118"/>
      <c r="B22" s="114" t="s">
        <v>138</v>
      </c>
      <c r="C22" s="94"/>
      <c r="D22" s="95"/>
      <c r="E22" s="96" t="str">
        <f>IF(Questionnaire!C32="","",1)</f>
        <v/>
      </c>
      <c r="F22" s="97"/>
      <c r="G22">
        <f t="shared" si="6"/>
        <v>0</v>
      </c>
      <c r="H22">
        <f t="shared" si="7"/>
        <v>0</v>
      </c>
      <c r="I22">
        <f t="shared" si="4"/>
        <v>0</v>
      </c>
      <c r="J22">
        <f t="shared" si="5"/>
        <v>0</v>
      </c>
      <c r="K22" s="84">
        <f>Questionnaire!D32</f>
        <v>3</v>
      </c>
      <c r="L22">
        <f t="shared" si="8"/>
        <v>0</v>
      </c>
    </row>
    <row r="23" spans="1:13" x14ac:dyDescent="0.25">
      <c r="A23" s="118"/>
      <c r="B23" s="113" t="s">
        <v>137</v>
      </c>
      <c r="C23" s="94"/>
      <c r="D23" s="119" t="str">
        <f>IF(Questionnaire!C33="","",1)</f>
        <v/>
      </c>
      <c r="E23" s="96"/>
      <c r="F23" s="97"/>
      <c r="G23">
        <f t="shared" si="6"/>
        <v>0</v>
      </c>
      <c r="H23">
        <f>IF(D23=1,D23*(2),0)</f>
        <v>0</v>
      </c>
      <c r="I23">
        <f>IF(E23=1,E23*3,0)</f>
        <v>0</v>
      </c>
      <c r="J23">
        <f t="shared" si="5"/>
        <v>0</v>
      </c>
      <c r="K23" s="84">
        <f>Questionnaire!D33</f>
        <v>2</v>
      </c>
      <c r="L23">
        <f t="shared" si="8"/>
        <v>0</v>
      </c>
    </row>
    <row r="24" spans="1:13" ht="13.8" thickBot="1" x14ac:dyDescent="0.3">
      <c r="A24" s="91"/>
      <c r="B24" s="117" t="s">
        <v>222</v>
      </c>
      <c r="C24" s="94" t="str">
        <f>IF(Questionnaire!C34="","",1)</f>
        <v/>
      </c>
      <c r="D24" s="95"/>
      <c r="E24" s="96"/>
      <c r="F24" s="97"/>
      <c r="G24">
        <f t="shared" si="6"/>
        <v>0</v>
      </c>
      <c r="H24">
        <f t="shared" si="7"/>
        <v>0</v>
      </c>
      <c r="I24">
        <f t="shared" si="4"/>
        <v>0</v>
      </c>
      <c r="J24">
        <f t="shared" si="5"/>
        <v>0</v>
      </c>
      <c r="K24" s="84">
        <f>Questionnaire!D34</f>
        <v>1</v>
      </c>
      <c r="L24">
        <f t="shared" si="8"/>
        <v>0</v>
      </c>
    </row>
    <row r="25" spans="1:13" x14ac:dyDescent="0.25">
      <c r="A25" s="92" t="s">
        <v>35</v>
      </c>
      <c r="B25" s="93" t="s">
        <v>70</v>
      </c>
      <c r="C25" s="94" t="str">
        <f>IF(Questionnaire!C35="","",1)</f>
        <v/>
      </c>
      <c r="D25" s="95"/>
      <c r="E25" s="96"/>
      <c r="F25" s="97"/>
      <c r="G25">
        <f t="shared" si="6"/>
        <v>0</v>
      </c>
      <c r="H25">
        <f t="shared" si="7"/>
        <v>0</v>
      </c>
      <c r="I25">
        <f t="shared" si="4"/>
        <v>0</v>
      </c>
      <c r="J25">
        <f t="shared" si="5"/>
        <v>0</v>
      </c>
      <c r="K25" s="84">
        <f>Questionnaire!D35</f>
        <v>1</v>
      </c>
      <c r="L25">
        <f t="shared" si="8"/>
        <v>0</v>
      </c>
      <c r="M25">
        <f>MAX(K25:K29)</f>
        <v>4</v>
      </c>
    </row>
    <row r="26" spans="1:13" x14ac:dyDescent="0.25">
      <c r="A26" s="100"/>
      <c r="B26" s="99" t="s">
        <v>67</v>
      </c>
      <c r="C26" s="94"/>
      <c r="D26" s="95" t="str">
        <f>IF(Questionnaire!C36="","",1)</f>
        <v/>
      </c>
      <c r="E26" s="96"/>
      <c r="F26" s="97"/>
      <c r="G26">
        <f t="shared" si="6"/>
        <v>0</v>
      </c>
      <c r="H26">
        <f t="shared" si="7"/>
        <v>0</v>
      </c>
      <c r="I26">
        <f t="shared" si="4"/>
        <v>0</v>
      </c>
      <c r="J26">
        <f t="shared" si="5"/>
        <v>0</v>
      </c>
      <c r="K26" s="84">
        <f>Questionnaire!D36</f>
        <v>2</v>
      </c>
      <c r="L26">
        <f t="shared" si="8"/>
        <v>0</v>
      </c>
    </row>
    <row r="27" spans="1:13" x14ac:dyDescent="0.25">
      <c r="A27" s="100"/>
      <c r="B27" s="99" t="s">
        <v>68</v>
      </c>
      <c r="C27" s="94"/>
      <c r="D27" s="95" t="str">
        <f>IF(Questionnaire!C37="","",1)</f>
        <v/>
      </c>
      <c r="E27" s="96"/>
      <c r="F27" s="97"/>
      <c r="G27">
        <f t="shared" si="6"/>
        <v>0</v>
      </c>
      <c r="H27">
        <f t="shared" si="7"/>
        <v>0</v>
      </c>
      <c r="I27">
        <f t="shared" si="4"/>
        <v>0</v>
      </c>
      <c r="J27">
        <f t="shared" si="5"/>
        <v>0</v>
      </c>
      <c r="K27" s="84">
        <f>Questionnaire!D37</f>
        <v>2</v>
      </c>
      <c r="L27">
        <f t="shared" si="8"/>
        <v>0</v>
      </c>
    </row>
    <row r="28" spans="1:13" x14ac:dyDescent="0.25">
      <c r="A28" s="102"/>
      <c r="B28" s="121" t="s">
        <v>71</v>
      </c>
      <c r="C28" s="94"/>
      <c r="D28" s="95"/>
      <c r="E28" s="96" t="str">
        <f>IF(Questionnaire!C38="","",1)</f>
        <v/>
      </c>
      <c r="F28" s="97"/>
      <c r="G28">
        <f t="shared" si="6"/>
        <v>0</v>
      </c>
      <c r="H28">
        <f t="shared" si="7"/>
        <v>0</v>
      </c>
      <c r="I28">
        <f t="shared" si="4"/>
        <v>0</v>
      </c>
      <c r="J28">
        <f t="shared" si="5"/>
        <v>0</v>
      </c>
      <c r="K28" s="84">
        <f>Questionnaire!D38</f>
        <v>3</v>
      </c>
      <c r="L28">
        <f t="shared" si="8"/>
        <v>0</v>
      </c>
    </row>
    <row r="29" spans="1:13" ht="13.8" thickBot="1" x14ac:dyDescent="0.3">
      <c r="A29" s="122"/>
      <c r="B29" s="123" t="s">
        <v>69</v>
      </c>
      <c r="C29" s="94"/>
      <c r="D29" s="95"/>
      <c r="E29" s="96"/>
      <c r="F29" s="97" t="str">
        <f>IF(Questionnaire!C39="","",1)</f>
        <v/>
      </c>
      <c r="G29">
        <f t="shared" si="6"/>
        <v>0</v>
      </c>
      <c r="H29">
        <f t="shared" si="7"/>
        <v>0</v>
      </c>
      <c r="I29">
        <f t="shared" si="4"/>
        <v>0</v>
      </c>
      <c r="J29">
        <f t="shared" si="5"/>
        <v>0</v>
      </c>
      <c r="K29" s="84">
        <f>Questionnaire!D39</f>
        <v>4</v>
      </c>
      <c r="L29">
        <f t="shared" si="8"/>
        <v>0</v>
      </c>
    </row>
    <row r="30" spans="1:13" x14ac:dyDescent="0.25">
      <c r="A30" s="98" t="s">
        <v>36</v>
      </c>
      <c r="B30" s="124" t="s">
        <v>2</v>
      </c>
      <c r="C30" s="94" t="str">
        <f>IF(Questionnaire!C40="","",1)</f>
        <v/>
      </c>
      <c r="D30" s="95"/>
      <c r="E30" s="96"/>
      <c r="F30" s="97"/>
      <c r="G30">
        <f t="shared" si="6"/>
        <v>0</v>
      </c>
      <c r="H30">
        <f t="shared" si="7"/>
        <v>0</v>
      </c>
      <c r="I30">
        <f t="shared" si="4"/>
        <v>0</v>
      </c>
      <c r="J30">
        <f t="shared" si="5"/>
        <v>0</v>
      </c>
      <c r="K30" s="84">
        <f>Questionnaire!D40</f>
        <v>1</v>
      </c>
      <c r="L30">
        <f t="shared" si="8"/>
        <v>0</v>
      </c>
      <c r="M30">
        <f>MAX(K30:K33)</f>
        <v>4</v>
      </c>
    </row>
    <row r="31" spans="1:13" x14ac:dyDescent="0.25">
      <c r="A31" s="100"/>
      <c r="B31" s="99" t="s">
        <v>21</v>
      </c>
      <c r="C31" s="94"/>
      <c r="D31" s="95" t="str">
        <f>IF(Questionnaire!C41="","",1)</f>
        <v/>
      </c>
      <c r="E31" s="96"/>
      <c r="F31" s="97"/>
      <c r="G31">
        <f t="shared" si="6"/>
        <v>0</v>
      </c>
      <c r="H31">
        <f t="shared" si="7"/>
        <v>0</v>
      </c>
      <c r="I31">
        <f t="shared" si="4"/>
        <v>0</v>
      </c>
      <c r="J31">
        <f t="shared" si="5"/>
        <v>0</v>
      </c>
      <c r="K31" s="84">
        <f>Questionnaire!D41</f>
        <v>2</v>
      </c>
      <c r="L31">
        <f t="shared" si="8"/>
        <v>0</v>
      </c>
    </row>
    <row r="32" spans="1:13" x14ac:dyDescent="0.25">
      <c r="A32" s="100"/>
      <c r="B32" s="125" t="s">
        <v>22</v>
      </c>
      <c r="C32" s="94"/>
      <c r="D32" s="95"/>
      <c r="E32" s="96" t="str">
        <f>IF(Questionnaire!C42="","",1)</f>
        <v/>
      </c>
      <c r="F32" s="97"/>
      <c r="G32">
        <f t="shared" si="6"/>
        <v>0</v>
      </c>
      <c r="H32">
        <f t="shared" si="7"/>
        <v>0</v>
      </c>
      <c r="I32">
        <f t="shared" si="4"/>
        <v>0</v>
      </c>
      <c r="J32">
        <f t="shared" si="5"/>
        <v>0</v>
      </c>
      <c r="K32" s="84">
        <f>Questionnaire!D42</f>
        <v>3</v>
      </c>
      <c r="L32">
        <f t="shared" si="8"/>
        <v>0</v>
      </c>
    </row>
    <row r="33" spans="1:13" ht="13.8" thickBot="1" x14ac:dyDescent="0.3">
      <c r="A33" s="122"/>
      <c r="B33" s="123" t="s">
        <v>23</v>
      </c>
      <c r="C33" s="94"/>
      <c r="D33" s="95"/>
      <c r="E33" s="96"/>
      <c r="F33" s="97" t="str">
        <f>IF(Questionnaire!C43="","",1)</f>
        <v/>
      </c>
      <c r="G33">
        <f t="shared" si="6"/>
        <v>0</v>
      </c>
      <c r="H33">
        <f t="shared" si="7"/>
        <v>0</v>
      </c>
      <c r="I33">
        <f t="shared" si="4"/>
        <v>0</v>
      </c>
      <c r="J33">
        <f t="shared" si="5"/>
        <v>0</v>
      </c>
      <c r="K33" s="84">
        <f>Questionnaire!D43</f>
        <v>4</v>
      </c>
      <c r="L33">
        <f t="shared" si="8"/>
        <v>0</v>
      </c>
    </row>
    <row r="34" spans="1:13" x14ac:dyDescent="0.25">
      <c r="A34" s="80" t="s">
        <v>37</v>
      </c>
      <c r="B34" s="126" t="s">
        <v>9</v>
      </c>
      <c r="C34" s="94" t="str">
        <f>IF(Questionnaire!C44="","",1)</f>
        <v/>
      </c>
      <c r="D34" s="95"/>
      <c r="E34" s="96"/>
      <c r="F34" s="97"/>
      <c r="G34">
        <f t="shared" si="6"/>
        <v>0</v>
      </c>
      <c r="H34">
        <f t="shared" si="7"/>
        <v>0</v>
      </c>
      <c r="I34">
        <f t="shared" si="4"/>
        <v>0</v>
      </c>
      <c r="J34">
        <f t="shared" si="5"/>
        <v>0</v>
      </c>
      <c r="K34" s="84">
        <f>Questionnaire!D44</f>
        <v>1</v>
      </c>
      <c r="L34">
        <f t="shared" si="8"/>
        <v>0</v>
      </c>
      <c r="M34">
        <f>MAX(K34:K37)</f>
        <v>4</v>
      </c>
    </row>
    <row r="35" spans="1:13" x14ac:dyDescent="0.25">
      <c r="A35" s="86"/>
      <c r="B35" s="127" t="s">
        <v>30</v>
      </c>
      <c r="C35" s="94"/>
      <c r="D35" s="95" t="str">
        <f>IF(Questionnaire!C45="","",1)</f>
        <v/>
      </c>
      <c r="E35" s="96"/>
      <c r="F35" s="97"/>
      <c r="G35">
        <f t="shared" si="6"/>
        <v>0</v>
      </c>
      <c r="H35">
        <f t="shared" si="7"/>
        <v>0</v>
      </c>
      <c r="I35">
        <f t="shared" si="4"/>
        <v>0</v>
      </c>
      <c r="J35">
        <f t="shared" si="5"/>
        <v>0</v>
      </c>
      <c r="K35" s="84">
        <f>Questionnaire!D45</f>
        <v>2</v>
      </c>
      <c r="L35">
        <f t="shared" si="8"/>
        <v>0</v>
      </c>
    </row>
    <row r="36" spans="1:13" x14ac:dyDescent="0.25">
      <c r="A36" s="128"/>
      <c r="B36" s="129" t="s">
        <v>31</v>
      </c>
      <c r="C36" s="94"/>
      <c r="D36" s="95"/>
      <c r="E36" s="96" t="str">
        <f>IF(Questionnaire!C46="","",1)</f>
        <v/>
      </c>
      <c r="F36" s="97"/>
      <c r="G36">
        <f t="shared" si="6"/>
        <v>0</v>
      </c>
      <c r="H36">
        <f t="shared" si="7"/>
        <v>0</v>
      </c>
      <c r="I36">
        <f t="shared" si="4"/>
        <v>0</v>
      </c>
      <c r="J36">
        <f t="shared" si="5"/>
        <v>0</v>
      </c>
      <c r="K36" s="84">
        <f>Questionnaire!D46</f>
        <v>3</v>
      </c>
      <c r="L36">
        <f t="shared" si="8"/>
        <v>0</v>
      </c>
    </row>
    <row r="37" spans="1:13" ht="13.8" thickBot="1" x14ac:dyDescent="0.3">
      <c r="A37" s="128"/>
      <c r="B37" s="130" t="s">
        <v>8</v>
      </c>
      <c r="C37" s="94"/>
      <c r="D37" s="95"/>
      <c r="E37" s="96"/>
      <c r="F37" s="97" t="str">
        <f>IF(Questionnaire!C47="","",1)</f>
        <v/>
      </c>
      <c r="G37">
        <f t="shared" si="6"/>
        <v>0</v>
      </c>
      <c r="H37">
        <f t="shared" si="7"/>
        <v>0</v>
      </c>
      <c r="I37">
        <f t="shared" si="4"/>
        <v>0</v>
      </c>
      <c r="J37">
        <f t="shared" si="5"/>
        <v>0</v>
      </c>
      <c r="K37" s="84">
        <f>Questionnaire!D47</f>
        <v>4</v>
      </c>
      <c r="L37">
        <f t="shared" si="8"/>
        <v>0</v>
      </c>
    </row>
    <row r="38" spans="1:13" x14ac:dyDescent="0.25">
      <c r="A38" s="1" t="s">
        <v>179</v>
      </c>
      <c r="B38" s="2" t="s">
        <v>180</v>
      </c>
      <c r="C38" s="94" t="str">
        <f>IF(Questionnaire!C48="","",1)</f>
        <v/>
      </c>
      <c r="D38" s="95"/>
      <c r="E38" s="96"/>
      <c r="F38" s="97"/>
      <c r="G38">
        <f t="shared" si="6"/>
        <v>0</v>
      </c>
      <c r="H38">
        <f t="shared" si="7"/>
        <v>0</v>
      </c>
      <c r="I38">
        <f t="shared" si="4"/>
        <v>0</v>
      </c>
      <c r="J38">
        <f t="shared" si="5"/>
        <v>0</v>
      </c>
      <c r="K38" s="84">
        <f>Questionnaire!D48</f>
        <v>1</v>
      </c>
      <c r="L38">
        <f t="shared" si="8"/>
        <v>0</v>
      </c>
      <c r="M38">
        <f>MAX(K38:K43)</f>
        <v>4</v>
      </c>
    </row>
    <row r="39" spans="1:13" x14ac:dyDescent="0.25">
      <c r="A39" s="3" t="s">
        <v>176</v>
      </c>
      <c r="B39" s="4" t="s">
        <v>181</v>
      </c>
      <c r="C39" s="94"/>
      <c r="D39" s="95" t="str">
        <f>IF(Questionnaire!C49="","",1)</f>
        <v/>
      </c>
      <c r="E39" s="96"/>
      <c r="F39" s="97"/>
      <c r="G39">
        <f t="shared" si="6"/>
        <v>0</v>
      </c>
      <c r="H39">
        <f t="shared" si="7"/>
        <v>0</v>
      </c>
      <c r="I39">
        <f t="shared" si="4"/>
        <v>0</v>
      </c>
      <c r="J39">
        <f t="shared" si="5"/>
        <v>0</v>
      </c>
      <c r="K39" s="84">
        <f>Questionnaire!D49</f>
        <v>2</v>
      </c>
      <c r="L39">
        <f t="shared" si="8"/>
        <v>0</v>
      </c>
    </row>
    <row r="40" spans="1:13" x14ac:dyDescent="0.25">
      <c r="A40" s="3" t="s">
        <v>182</v>
      </c>
      <c r="B40" s="5" t="s">
        <v>187</v>
      </c>
      <c r="C40" s="94"/>
      <c r="D40" s="95"/>
      <c r="E40" s="96" t="str">
        <f>IF(Questionnaire!C50="","",1)</f>
        <v/>
      </c>
      <c r="F40" s="97"/>
      <c r="G40">
        <f t="shared" si="6"/>
        <v>0</v>
      </c>
      <c r="H40">
        <f t="shared" si="7"/>
        <v>0</v>
      </c>
      <c r="I40">
        <f t="shared" si="4"/>
        <v>0</v>
      </c>
      <c r="J40">
        <f t="shared" si="5"/>
        <v>0</v>
      </c>
      <c r="K40" s="84">
        <f>Questionnaire!D50</f>
        <v>3</v>
      </c>
      <c r="L40">
        <f t="shared" si="8"/>
        <v>0</v>
      </c>
    </row>
    <row r="41" spans="1:13" x14ac:dyDescent="0.25">
      <c r="A41" s="17" t="s">
        <v>192</v>
      </c>
      <c r="B41" s="6" t="s">
        <v>188</v>
      </c>
      <c r="C41" s="94"/>
      <c r="D41" s="95"/>
      <c r="E41" s="96"/>
      <c r="F41" s="97" t="str">
        <f>IF(Questionnaire!C51="","",1)</f>
        <v/>
      </c>
      <c r="G41">
        <f t="shared" si="6"/>
        <v>0</v>
      </c>
      <c r="H41">
        <f t="shared" si="7"/>
        <v>0</v>
      </c>
      <c r="I41">
        <f t="shared" si="4"/>
        <v>0</v>
      </c>
      <c r="J41">
        <f t="shared" si="5"/>
        <v>0</v>
      </c>
      <c r="K41" s="84">
        <f>Questionnaire!D51</f>
        <v>4</v>
      </c>
      <c r="L41">
        <f t="shared" si="8"/>
        <v>0</v>
      </c>
    </row>
    <row r="42" spans="1:13" x14ac:dyDescent="0.25">
      <c r="A42" s="18" t="s">
        <v>193</v>
      </c>
      <c r="B42" s="7" t="s">
        <v>189</v>
      </c>
      <c r="C42" s="94"/>
      <c r="D42" s="95"/>
      <c r="E42" s="96" t="str">
        <f>IF(Questionnaire!C52="","",1)</f>
        <v/>
      </c>
      <c r="F42" s="115"/>
      <c r="G42">
        <f>IF(C42=1,C42,0)</f>
        <v>0</v>
      </c>
      <c r="H42">
        <f>IF(D42=1,D42*(2),0)</f>
        <v>0</v>
      </c>
      <c r="I42">
        <f t="shared" si="4"/>
        <v>0</v>
      </c>
      <c r="J42">
        <f t="shared" si="5"/>
        <v>0</v>
      </c>
      <c r="K42" s="84">
        <f>Questionnaire!D52</f>
        <v>3</v>
      </c>
      <c r="L42">
        <f t="shared" si="8"/>
        <v>0</v>
      </c>
    </row>
    <row r="43" spans="1:13" x14ac:dyDescent="0.25">
      <c r="A43" s="17" t="s">
        <v>194</v>
      </c>
      <c r="B43" s="8" t="s">
        <v>190</v>
      </c>
      <c r="C43" s="94"/>
      <c r="D43" s="95" t="str">
        <f>IF(Questionnaire!C53="","",1)</f>
        <v/>
      </c>
      <c r="E43" s="131"/>
      <c r="F43" s="115"/>
      <c r="G43">
        <f>IF(C43=1,C43,0)</f>
        <v>0</v>
      </c>
      <c r="H43">
        <f>IF(D43=1,D43*(2),0)</f>
        <v>0</v>
      </c>
      <c r="I43">
        <f t="shared" si="4"/>
        <v>0</v>
      </c>
      <c r="J43">
        <f t="shared" si="5"/>
        <v>0</v>
      </c>
      <c r="K43" s="84">
        <f>Questionnaire!D53</f>
        <v>2</v>
      </c>
      <c r="L43">
        <f t="shared" si="8"/>
        <v>0</v>
      </c>
    </row>
    <row r="44" spans="1:13" ht="13.8" thickBot="1" x14ac:dyDescent="0.3">
      <c r="A44" s="9"/>
      <c r="B44" s="10" t="s">
        <v>191</v>
      </c>
      <c r="C44" s="94" t="str">
        <f>IF(Questionnaire!C54="","",1)</f>
        <v/>
      </c>
      <c r="D44" s="95"/>
      <c r="E44" s="131"/>
      <c r="F44" s="115"/>
      <c r="G44">
        <f>IF(C44=1,C44,0)</f>
        <v>0</v>
      </c>
      <c r="H44">
        <f>IF(D44=1,D44*(2),0)</f>
        <v>0</v>
      </c>
      <c r="I44">
        <f>IF(E44=1,E44*3,0)</f>
        <v>0</v>
      </c>
      <c r="J44">
        <f>IF(F44=1,F44*4,0)</f>
        <v>0</v>
      </c>
      <c r="K44" s="84">
        <f>Questionnaire!D54</f>
        <v>1</v>
      </c>
      <c r="L44">
        <f t="shared" si="8"/>
        <v>0</v>
      </c>
    </row>
    <row r="45" spans="1:13" x14ac:dyDescent="0.25">
      <c r="A45" s="1" t="s">
        <v>183</v>
      </c>
      <c r="B45" s="11" t="s">
        <v>91</v>
      </c>
      <c r="C45" s="94" t="str">
        <f>IF(Questionnaire!C55="","",1)</f>
        <v/>
      </c>
      <c r="D45" s="95"/>
      <c r="E45" s="96"/>
      <c r="F45" s="97"/>
      <c r="G45">
        <f t="shared" si="6"/>
        <v>0</v>
      </c>
      <c r="H45">
        <f t="shared" si="7"/>
        <v>0</v>
      </c>
      <c r="I45">
        <f t="shared" si="4"/>
        <v>0</v>
      </c>
      <c r="J45">
        <f>IF(F45=1,F45*4,0)</f>
        <v>0</v>
      </c>
      <c r="K45" s="84">
        <f>Questionnaire!D55</f>
        <v>1</v>
      </c>
      <c r="L45">
        <f t="shared" si="8"/>
        <v>0</v>
      </c>
      <c r="M45">
        <f>MAX(K45,K48)</f>
        <v>4</v>
      </c>
    </row>
    <row r="46" spans="1:13" x14ac:dyDescent="0.25">
      <c r="A46" s="12" t="s">
        <v>106</v>
      </c>
      <c r="B46" s="13" t="s">
        <v>184</v>
      </c>
      <c r="C46" s="94"/>
      <c r="D46" s="95" t="str">
        <f>IF(Questionnaire!C56="","",1)</f>
        <v/>
      </c>
      <c r="E46" s="96"/>
      <c r="F46" s="97"/>
      <c r="G46">
        <f t="shared" si="6"/>
        <v>0</v>
      </c>
      <c r="H46">
        <f t="shared" si="7"/>
        <v>0</v>
      </c>
      <c r="I46">
        <f t="shared" si="4"/>
        <v>0</v>
      </c>
      <c r="J46">
        <f>IF(F46=1,F46*4,0)</f>
        <v>0</v>
      </c>
      <c r="K46" s="84">
        <f>Questionnaire!D56</f>
        <v>2</v>
      </c>
      <c r="L46">
        <f t="shared" si="8"/>
        <v>0</v>
      </c>
    </row>
    <row r="47" spans="1:13" x14ac:dyDescent="0.25">
      <c r="A47" s="12" t="s">
        <v>185</v>
      </c>
      <c r="B47" s="14" t="s">
        <v>175</v>
      </c>
      <c r="C47" s="94"/>
      <c r="D47" s="95"/>
      <c r="E47" s="96" t="str">
        <f>IF(Questionnaire!C57="","",1)</f>
        <v/>
      </c>
      <c r="F47" s="97"/>
      <c r="G47">
        <f t="shared" si="6"/>
        <v>0</v>
      </c>
      <c r="H47">
        <f t="shared" si="7"/>
        <v>0</v>
      </c>
      <c r="I47">
        <f t="shared" si="4"/>
        <v>0</v>
      </c>
      <c r="J47">
        <f>IF(F47=1,F47*4,0)</f>
        <v>0</v>
      </c>
      <c r="K47" s="84">
        <f>Questionnaire!D57</f>
        <v>3</v>
      </c>
      <c r="L47">
        <f t="shared" si="8"/>
        <v>0</v>
      </c>
    </row>
    <row r="48" spans="1:13" ht="13.8" thickBot="1" x14ac:dyDescent="0.3">
      <c r="A48" s="15" t="s">
        <v>186</v>
      </c>
      <c r="B48" s="16" t="s">
        <v>105</v>
      </c>
      <c r="C48" s="94"/>
      <c r="D48" s="95"/>
      <c r="E48" s="96"/>
      <c r="F48" s="97" t="str">
        <f>IF(Questionnaire!C58="","",1)</f>
        <v/>
      </c>
      <c r="G48">
        <f t="shared" si="6"/>
        <v>0</v>
      </c>
      <c r="H48">
        <f t="shared" si="7"/>
        <v>0</v>
      </c>
      <c r="I48">
        <f t="shared" si="4"/>
        <v>0</v>
      </c>
      <c r="J48">
        <f t="shared" si="5"/>
        <v>0</v>
      </c>
      <c r="K48" s="84">
        <f>Questionnaire!D58</f>
        <v>4</v>
      </c>
      <c r="L48">
        <f t="shared" si="8"/>
        <v>0</v>
      </c>
    </row>
    <row r="49" spans="1:13" x14ac:dyDescent="0.25">
      <c r="A49" s="80" t="s">
        <v>38</v>
      </c>
      <c r="B49" s="126" t="s">
        <v>32</v>
      </c>
      <c r="C49" s="94" t="str">
        <f>IF(Questionnaire!C59="","",1)</f>
        <v/>
      </c>
      <c r="D49" s="95"/>
      <c r="E49" s="96"/>
      <c r="F49" s="97"/>
      <c r="G49">
        <f t="shared" si="6"/>
        <v>0</v>
      </c>
      <c r="H49">
        <f t="shared" si="7"/>
        <v>0</v>
      </c>
      <c r="I49">
        <f t="shared" si="4"/>
        <v>0</v>
      </c>
      <c r="J49">
        <f t="shared" si="5"/>
        <v>0</v>
      </c>
      <c r="K49" s="84">
        <f>Questionnaire!D59</f>
        <v>1</v>
      </c>
      <c r="L49">
        <f t="shared" si="8"/>
        <v>0</v>
      </c>
      <c r="M49">
        <f>MAX(K49:K52)</f>
        <v>4</v>
      </c>
    </row>
    <row r="50" spans="1:13" x14ac:dyDescent="0.25">
      <c r="A50" s="132"/>
      <c r="B50" s="133" t="s">
        <v>65</v>
      </c>
      <c r="C50" s="94"/>
      <c r="D50" s="95" t="str">
        <f>IF(Questionnaire!C60="","",1)</f>
        <v/>
      </c>
      <c r="E50" s="96"/>
      <c r="F50" s="97"/>
      <c r="G50">
        <f t="shared" si="6"/>
        <v>0</v>
      </c>
      <c r="H50">
        <f t="shared" si="7"/>
        <v>0</v>
      </c>
      <c r="I50">
        <f t="shared" si="4"/>
        <v>0</v>
      </c>
      <c r="J50">
        <f t="shared" si="5"/>
        <v>0</v>
      </c>
      <c r="K50" s="84">
        <f>Questionnaire!D60</f>
        <v>2</v>
      </c>
      <c r="L50">
        <f t="shared" si="8"/>
        <v>0</v>
      </c>
    </row>
    <row r="51" spans="1:13" x14ac:dyDescent="0.25">
      <c r="A51" s="86"/>
      <c r="B51" s="134" t="s">
        <v>11</v>
      </c>
      <c r="C51" s="94"/>
      <c r="D51" s="95"/>
      <c r="E51" s="96" t="str">
        <f>IF(Questionnaire!C61="","",1)</f>
        <v/>
      </c>
      <c r="F51" s="97"/>
      <c r="G51">
        <f t="shared" si="6"/>
        <v>0</v>
      </c>
      <c r="H51">
        <f t="shared" si="7"/>
        <v>0</v>
      </c>
      <c r="I51">
        <f t="shared" si="4"/>
        <v>0</v>
      </c>
      <c r="J51">
        <f t="shared" si="5"/>
        <v>0</v>
      </c>
      <c r="K51" s="84">
        <f>Questionnaire!D61</f>
        <v>3</v>
      </c>
      <c r="L51">
        <f t="shared" si="8"/>
        <v>0</v>
      </c>
    </row>
    <row r="52" spans="1:13" ht="13.8" thickBot="1" x14ac:dyDescent="0.3">
      <c r="A52" s="91"/>
      <c r="B52" s="130" t="s">
        <v>12</v>
      </c>
      <c r="C52" s="94"/>
      <c r="D52" s="95"/>
      <c r="E52" s="96"/>
      <c r="F52" s="97" t="str">
        <f>IF(Questionnaire!C62="","",1)</f>
        <v/>
      </c>
      <c r="G52">
        <f t="shared" si="6"/>
        <v>0</v>
      </c>
      <c r="H52">
        <f t="shared" si="7"/>
        <v>0</v>
      </c>
      <c r="I52">
        <f t="shared" si="4"/>
        <v>0</v>
      </c>
      <c r="J52">
        <f t="shared" si="5"/>
        <v>0</v>
      </c>
      <c r="K52" s="84">
        <f>Questionnaire!D62</f>
        <v>4</v>
      </c>
      <c r="L52">
        <f t="shared" si="8"/>
        <v>0</v>
      </c>
    </row>
    <row r="53" spans="1:13" x14ac:dyDescent="0.25">
      <c r="A53" s="135" t="s">
        <v>112</v>
      </c>
      <c r="B53" s="136" t="s">
        <v>107</v>
      </c>
      <c r="C53" s="94" t="str">
        <f>IF(Questionnaire!C63="","",1)</f>
        <v/>
      </c>
      <c r="D53" s="95"/>
      <c r="E53" s="96"/>
      <c r="F53" s="97"/>
      <c r="G53">
        <f t="shared" si="6"/>
        <v>0</v>
      </c>
      <c r="H53">
        <f t="shared" si="7"/>
        <v>0</v>
      </c>
      <c r="I53">
        <f t="shared" si="4"/>
        <v>0</v>
      </c>
      <c r="J53">
        <f t="shared" si="5"/>
        <v>0</v>
      </c>
      <c r="K53" s="84">
        <f>Questionnaire!D63</f>
        <v>1</v>
      </c>
      <c r="L53">
        <f t="shared" si="8"/>
        <v>0</v>
      </c>
      <c r="M53">
        <f>MAX(K53:K56)</f>
        <v>4</v>
      </c>
    </row>
    <row r="54" spans="1:13" x14ac:dyDescent="0.25">
      <c r="A54" s="137" t="s">
        <v>111</v>
      </c>
      <c r="B54" s="138" t="s">
        <v>108</v>
      </c>
      <c r="C54" s="94"/>
      <c r="D54" s="95" t="str">
        <f>IF(Questionnaire!C64="","",1)</f>
        <v/>
      </c>
      <c r="E54" s="96"/>
      <c r="F54" s="97"/>
      <c r="G54">
        <f t="shared" si="6"/>
        <v>0</v>
      </c>
      <c r="H54">
        <f t="shared" si="7"/>
        <v>0</v>
      </c>
      <c r="I54">
        <f t="shared" si="4"/>
        <v>0</v>
      </c>
      <c r="J54">
        <f t="shared" si="5"/>
        <v>0</v>
      </c>
      <c r="K54" s="84">
        <f>Questionnaire!D64</f>
        <v>2</v>
      </c>
      <c r="L54">
        <f t="shared" si="8"/>
        <v>0</v>
      </c>
    </row>
    <row r="55" spans="1:13" x14ac:dyDescent="0.25">
      <c r="A55" s="102"/>
      <c r="B55" s="139" t="s">
        <v>109</v>
      </c>
      <c r="C55" s="94"/>
      <c r="D55" s="95"/>
      <c r="E55" s="96" t="str">
        <f>IF(Questionnaire!C65="","",1)</f>
        <v/>
      </c>
      <c r="F55" s="97"/>
      <c r="G55">
        <f t="shared" si="6"/>
        <v>0</v>
      </c>
      <c r="H55">
        <f t="shared" si="7"/>
        <v>0</v>
      </c>
      <c r="I55">
        <f t="shared" si="4"/>
        <v>0</v>
      </c>
      <c r="J55">
        <f t="shared" si="5"/>
        <v>0</v>
      </c>
      <c r="K55" s="84">
        <f>Questionnaire!D65</f>
        <v>3</v>
      </c>
      <c r="L55">
        <f t="shared" si="8"/>
        <v>0</v>
      </c>
    </row>
    <row r="56" spans="1:13" ht="13.8" thickBot="1" x14ac:dyDescent="0.3">
      <c r="A56" s="102"/>
      <c r="B56" s="140" t="s">
        <v>110</v>
      </c>
      <c r="C56" s="94"/>
      <c r="D56" s="95"/>
      <c r="E56" s="96"/>
      <c r="F56" s="97" t="str">
        <f>IF(Questionnaire!C66="","",1)</f>
        <v/>
      </c>
      <c r="G56">
        <f>IF(C56=1,C56,0)</f>
        <v>0</v>
      </c>
      <c r="H56">
        <f>IF(D56=1,D56*(2),0)</f>
        <v>0</v>
      </c>
      <c r="I56">
        <f>IF(E56=1,E56*3,0)</f>
        <v>0</v>
      </c>
      <c r="J56">
        <f>IF(F56=1,F56*4,0)</f>
        <v>0</v>
      </c>
      <c r="K56" s="84">
        <f>Questionnaire!D66</f>
        <v>4</v>
      </c>
      <c r="L56">
        <f t="shared" si="8"/>
        <v>0</v>
      </c>
    </row>
    <row r="57" spans="1:13" x14ac:dyDescent="0.25">
      <c r="A57" s="141" t="s">
        <v>177</v>
      </c>
      <c r="B57" s="126" t="s">
        <v>92</v>
      </c>
      <c r="C57" s="94" t="str">
        <f>IF(Questionnaire!C67="","",1)</f>
        <v/>
      </c>
      <c r="D57" s="95"/>
      <c r="E57" s="96"/>
      <c r="F57" s="97"/>
      <c r="G57">
        <f t="shared" si="6"/>
        <v>0</v>
      </c>
      <c r="H57">
        <f t="shared" si="7"/>
        <v>0</v>
      </c>
      <c r="I57">
        <f t="shared" si="4"/>
        <v>0</v>
      </c>
      <c r="J57">
        <f t="shared" si="5"/>
        <v>0</v>
      </c>
      <c r="K57" s="84">
        <f>Questionnaire!D67</f>
        <v>1</v>
      </c>
      <c r="L57">
        <f t="shared" ref="L57:L64" si="9">SUM(C57:F57)*K57</f>
        <v>0</v>
      </c>
      <c r="M57">
        <f>MAX(K57:K64)</f>
        <v>4</v>
      </c>
    </row>
    <row r="58" spans="1:13" x14ac:dyDescent="0.25">
      <c r="A58" s="142" t="s">
        <v>102</v>
      </c>
      <c r="B58" s="127" t="s">
        <v>97</v>
      </c>
      <c r="C58" s="94"/>
      <c r="D58" s="95" t="str">
        <f>IF(Questionnaire!C68="","",1)</f>
        <v/>
      </c>
      <c r="E58" s="96"/>
      <c r="F58" s="97"/>
      <c r="G58">
        <f t="shared" ref="G58:G65" si="10">IF(C58=1,C58,0)</f>
        <v>0</v>
      </c>
      <c r="H58">
        <f t="shared" ref="H58:H65" si="11">IF(D58=1,D58*(2),0)</f>
        <v>0</v>
      </c>
      <c r="I58">
        <f t="shared" ref="I58:I65" si="12">IF(E58=1,E58*3,0)</f>
        <v>0</v>
      </c>
      <c r="J58">
        <f t="shared" ref="J58:J65" si="13">IF(F58=1,F58*4,0)</f>
        <v>0</v>
      </c>
      <c r="K58" s="84">
        <f>Questionnaire!D68</f>
        <v>2</v>
      </c>
      <c r="L58">
        <f t="shared" si="9"/>
        <v>0</v>
      </c>
    </row>
    <row r="59" spans="1:13" x14ac:dyDescent="0.25">
      <c r="A59" s="100"/>
      <c r="B59" s="134" t="s">
        <v>93</v>
      </c>
      <c r="C59" s="94"/>
      <c r="D59" s="95"/>
      <c r="E59" s="96" t="str">
        <f>IF(Questionnaire!C69="","",1)</f>
        <v/>
      </c>
      <c r="F59" s="97"/>
      <c r="G59">
        <f t="shared" si="10"/>
        <v>0</v>
      </c>
      <c r="H59">
        <f t="shared" si="11"/>
        <v>0</v>
      </c>
      <c r="I59">
        <f t="shared" si="12"/>
        <v>0</v>
      </c>
      <c r="J59">
        <f t="shared" si="13"/>
        <v>0</v>
      </c>
      <c r="K59" s="84">
        <f>Questionnaire!D69</f>
        <v>3</v>
      </c>
      <c r="L59">
        <f t="shared" si="9"/>
        <v>0</v>
      </c>
    </row>
    <row r="60" spans="1:13" x14ac:dyDescent="0.25">
      <c r="A60" s="100"/>
      <c r="B60" s="127" t="s">
        <v>94</v>
      </c>
      <c r="C60" s="94"/>
      <c r="D60" s="95" t="str">
        <f>IF(Questionnaire!C70="","",1)</f>
        <v/>
      </c>
      <c r="E60" s="96"/>
      <c r="F60" s="97"/>
      <c r="G60">
        <f t="shared" si="10"/>
        <v>0</v>
      </c>
      <c r="H60">
        <f t="shared" si="11"/>
        <v>0</v>
      </c>
      <c r="I60">
        <f t="shared" si="12"/>
        <v>0</v>
      </c>
      <c r="J60">
        <f t="shared" si="13"/>
        <v>0</v>
      </c>
      <c r="K60" s="84">
        <f>Questionnaire!D70</f>
        <v>2</v>
      </c>
      <c r="L60">
        <f t="shared" si="9"/>
        <v>0</v>
      </c>
    </row>
    <row r="61" spans="1:13" x14ac:dyDescent="0.25">
      <c r="A61" s="100"/>
      <c r="B61" s="134" t="s">
        <v>98</v>
      </c>
      <c r="C61" s="94"/>
      <c r="D61" s="95"/>
      <c r="E61" s="96" t="str">
        <f>IF(Questionnaire!C71="","",1)</f>
        <v/>
      </c>
      <c r="F61" s="97"/>
      <c r="G61">
        <f t="shared" si="10"/>
        <v>0</v>
      </c>
      <c r="H61">
        <f t="shared" si="11"/>
        <v>0</v>
      </c>
      <c r="I61">
        <f t="shared" si="12"/>
        <v>0</v>
      </c>
      <c r="J61">
        <f t="shared" si="13"/>
        <v>0</v>
      </c>
      <c r="K61" s="84">
        <f>Questionnaire!D71</f>
        <v>3</v>
      </c>
      <c r="L61">
        <f t="shared" si="9"/>
        <v>0</v>
      </c>
    </row>
    <row r="62" spans="1:13" x14ac:dyDescent="0.25">
      <c r="A62" s="100"/>
      <c r="B62" s="143" t="s">
        <v>95</v>
      </c>
      <c r="C62" s="94"/>
      <c r="D62" s="95"/>
      <c r="E62" s="96"/>
      <c r="F62" s="97" t="str">
        <f>IF(Questionnaire!C72="","",1)</f>
        <v/>
      </c>
      <c r="G62">
        <f t="shared" si="10"/>
        <v>0</v>
      </c>
      <c r="H62">
        <f t="shared" si="11"/>
        <v>0</v>
      </c>
      <c r="I62">
        <f t="shared" si="12"/>
        <v>0</v>
      </c>
      <c r="J62">
        <f t="shared" si="13"/>
        <v>0</v>
      </c>
      <c r="K62" s="84">
        <f>Questionnaire!D72</f>
        <v>4</v>
      </c>
      <c r="L62">
        <f t="shared" si="9"/>
        <v>0</v>
      </c>
    </row>
    <row r="63" spans="1:13" x14ac:dyDescent="0.25">
      <c r="A63" s="100"/>
      <c r="B63" s="134" t="s">
        <v>100</v>
      </c>
      <c r="C63" s="94"/>
      <c r="D63" s="95"/>
      <c r="E63" s="96" t="str">
        <f>IF(Questionnaire!C73="","",1)</f>
        <v/>
      </c>
      <c r="F63" s="97"/>
      <c r="G63">
        <f t="shared" si="10"/>
        <v>0</v>
      </c>
      <c r="H63">
        <f t="shared" si="11"/>
        <v>0</v>
      </c>
      <c r="I63">
        <f t="shared" si="12"/>
        <v>0</v>
      </c>
      <c r="J63">
        <f t="shared" si="13"/>
        <v>0</v>
      </c>
      <c r="K63" s="84">
        <f>Questionnaire!D73</f>
        <v>3</v>
      </c>
      <c r="L63">
        <f t="shared" si="9"/>
        <v>0</v>
      </c>
    </row>
    <row r="64" spans="1:13" ht="13.8" thickBot="1" x14ac:dyDescent="0.3">
      <c r="A64" s="122"/>
      <c r="B64" s="130" t="s">
        <v>96</v>
      </c>
      <c r="C64" s="94"/>
      <c r="D64" s="95"/>
      <c r="E64" s="96"/>
      <c r="F64" s="97" t="str">
        <f>IF(Questionnaire!C74="","",1)</f>
        <v/>
      </c>
      <c r="G64">
        <f t="shared" si="10"/>
        <v>0</v>
      </c>
      <c r="H64">
        <f t="shared" si="11"/>
        <v>0</v>
      </c>
      <c r="I64">
        <f t="shared" si="12"/>
        <v>0</v>
      </c>
      <c r="J64">
        <f t="shared" si="13"/>
        <v>0</v>
      </c>
      <c r="K64" s="84">
        <f>Questionnaire!D74</f>
        <v>4</v>
      </c>
      <c r="L64">
        <f t="shared" si="9"/>
        <v>0</v>
      </c>
    </row>
    <row r="65" spans="1:13" x14ac:dyDescent="0.25">
      <c r="A65" s="92" t="s">
        <v>39</v>
      </c>
      <c r="B65" s="126" t="s">
        <v>140</v>
      </c>
      <c r="C65" s="94" t="str">
        <f>IF(Questionnaire!C75="","",1)</f>
        <v/>
      </c>
      <c r="D65" s="95"/>
      <c r="E65" s="96"/>
      <c r="F65" s="97"/>
      <c r="G65">
        <f t="shared" si="10"/>
        <v>0</v>
      </c>
      <c r="H65">
        <f t="shared" si="11"/>
        <v>0</v>
      </c>
      <c r="I65">
        <f t="shared" si="12"/>
        <v>0</v>
      </c>
      <c r="J65">
        <f t="shared" si="13"/>
        <v>0</v>
      </c>
      <c r="K65" s="84">
        <f>Questionnaire!D75</f>
        <v>1</v>
      </c>
      <c r="L65">
        <f t="shared" ref="L65:L72" si="14">SUM(C65:F65)*K65</f>
        <v>0</v>
      </c>
      <c r="M65">
        <f>MAX(K65:K72)</f>
        <v>4</v>
      </c>
    </row>
    <row r="66" spans="1:13" x14ac:dyDescent="0.25">
      <c r="A66" s="142" t="s">
        <v>103</v>
      </c>
      <c r="B66" s="127" t="s">
        <v>97</v>
      </c>
      <c r="C66" s="94"/>
      <c r="D66" s="95" t="str">
        <f>IF(Questionnaire!C76="","",1)</f>
        <v/>
      </c>
      <c r="E66" s="96"/>
      <c r="F66" s="97"/>
      <c r="G66">
        <f t="shared" ref="G66:G73" si="15">IF(C66=1,C66,0)</f>
        <v>0</v>
      </c>
      <c r="H66">
        <f t="shared" ref="H66:H72" si="16">IF(D66=1,D66*(2),0)</f>
        <v>0</v>
      </c>
      <c r="I66">
        <f t="shared" ref="I66:I72" si="17">IF(E66=1,E66*3,0)</f>
        <v>0</v>
      </c>
      <c r="J66">
        <f t="shared" ref="J66:J72" si="18">IF(F66=1,F66*4,0)</f>
        <v>0</v>
      </c>
      <c r="K66" s="84">
        <f>Questionnaire!D76</f>
        <v>2</v>
      </c>
      <c r="L66">
        <f t="shared" si="14"/>
        <v>0</v>
      </c>
    </row>
    <row r="67" spans="1:13" x14ac:dyDescent="0.25">
      <c r="A67" s="100"/>
      <c r="B67" s="134" t="s">
        <v>93</v>
      </c>
      <c r="C67" s="94"/>
      <c r="D67" s="95"/>
      <c r="E67" s="96" t="str">
        <f>IF(Questionnaire!C77="","",1)</f>
        <v/>
      </c>
      <c r="F67" s="97"/>
      <c r="G67">
        <f t="shared" si="15"/>
        <v>0</v>
      </c>
      <c r="H67">
        <f t="shared" si="16"/>
        <v>0</v>
      </c>
      <c r="I67">
        <f t="shared" si="17"/>
        <v>0</v>
      </c>
      <c r="J67">
        <f t="shared" si="18"/>
        <v>0</v>
      </c>
      <c r="K67" s="84">
        <f>Questionnaire!D77</f>
        <v>3</v>
      </c>
      <c r="L67">
        <f t="shared" si="14"/>
        <v>0</v>
      </c>
    </row>
    <row r="68" spans="1:13" x14ac:dyDescent="0.25">
      <c r="A68" s="100"/>
      <c r="B68" s="127" t="s">
        <v>94</v>
      </c>
      <c r="C68" s="94"/>
      <c r="D68" s="95" t="str">
        <f>IF(Questionnaire!C78="","",1)</f>
        <v/>
      </c>
      <c r="E68" s="96"/>
      <c r="F68" s="97"/>
      <c r="G68">
        <f t="shared" si="15"/>
        <v>0</v>
      </c>
      <c r="H68">
        <f t="shared" si="16"/>
        <v>0</v>
      </c>
      <c r="I68">
        <f t="shared" si="17"/>
        <v>0</v>
      </c>
      <c r="J68">
        <f t="shared" si="18"/>
        <v>0</v>
      </c>
      <c r="K68" s="84">
        <f>Questionnaire!D78</f>
        <v>2</v>
      </c>
      <c r="L68">
        <f t="shared" si="14"/>
        <v>0</v>
      </c>
    </row>
    <row r="69" spans="1:13" x14ac:dyDescent="0.25">
      <c r="A69" s="100"/>
      <c r="B69" s="134" t="s">
        <v>98</v>
      </c>
      <c r="C69" s="94"/>
      <c r="D69" s="95"/>
      <c r="E69" s="96" t="str">
        <f>IF(Questionnaire!C79="","",1)</f>
        <v/>
      </c>
      <c r="F69" s="97"/>
      <c r="G69">
        <f t="shared" si="15"/>
        <v>0</v>
      </c>
      <c r="H69">
        <f t="shared" si="16"/>
        <v>0</v>
      </c>
      <c r="I69">
        <f t="shared" si="17"/>
        <v>0</v>
      </c>
      <c r="J69">
        <f t="shared" si="18"/>
        <v>0</v>
      </c>
      <c r="K69" s="84">
        <f>Questionnaire!D79</f>
        <v>3</v>
      </c>
      <c r="L69">
        <f t="shared" si="14"/>
        <v>0</v>
      </c>
    </row>
    <row r="70" spans="1:13" x14ac:dyDescent="0.25">
      <c r="A70" s="100"/>
      <c r="B70" s="143" t="s">
        <v>95</v>
      </c>
      <c r="C70" s="94"/>
      <c r="D70" s="95"/>
      <c r="E70" s="96"/>
      <c r="F70" s="97" t="str">
        <f>IF(Questionnaire!C80="","",1)</f>
        <v/>
      </c>
      <c r="G70">
        <f t="shared" si="15"/>
        <v>0</v>
      </c>
      <c r="H70">
        <f t="shared" si="16"/>
        <v>0</v>
      </c>
      <c r="I70">
        <f t="shared" si="17"/>
        <v>0</v>
      </c>
      <c r="J70">
        <f t="shared" si="18"/>
        <v>0</v>
      </c>
      <c r="K70" s="84">
        <f>Questionnaire!D80</f>
        <v>4</v>
      </c>
      <c r="L70">
        <f t="shared" si="14"/>
        <v>0</v>
      </c>
    </row>
    <row r="71" spans="1:13" x14ac:dyDescent="0.25">
      <c r="A71" s="100"/>
      <c r="B71" s="134" t="s">
        <v>100</v>
      </c>
      <c r="C71" s="94"/>
      <c r="D71" s="95"/>
      <c r="E71" s="96" t="str">
        <f>IF(Questionnaire!C81="","",1)</f>
        <v/>
      </c>
      <c r="F71" s="97"/>
      <c r="G71">
        <f t="shared" si="15"/>
        <v>0</v>
      </c>
      <c r="H71">
        <f t="shared" si="16"/>
        <v>0</v>
      </c>
      <c r="I71">
        <f t="shared" si="17"/>
        <v>0</v>
      </c>
      <c r="J71">
        <f t="shared" si="18"/>
        <v>0</v>
      </c>
      <c r="K71" s="84">
        <f>Questionnaire!D81</f>
        <v>3</v>
      </c>
      <c r="L71">
        <f t="shared" si="14"/>
        <v>0</v>
      </c>
    </row>
    <row r="72" spans="1:13" ht="13.8" thickBot="1" x14ac:dyDescent="0.3">
      <c r="A72" s="122"/>
      <c r="B72" s="130" t="s">
        <v>96</v>
      </c>
      <c r="C72" s="94"/>
      <c r="D72" s="95"/>
      <c r="E72" s="96"/>
      <c r="F72" s="97" t="str">
        <f>IF(Questionnaire!C82="","",1)</f>
        <v/>
      </c>
      <c r="G72">
        <f t="shared" si="15"/>
        <v>0</v>
      </c>
      <c r="H72">
        <f t="shared" si="16"/>
        <v>0</v>
      </c>
      <c r="I72">
        <f t="shared" si="17"/>
        <v>0</v>
      </c>
      <c r="J72">
        <f t="shared" si="18"/>
        <v>0</v>
      </c>
      <c r="K72" s="84">
        <f>Questionnaire!D82</f>
        <v>4</v>
      </c>
      <c r="L72">
        <f t="shared" si="14"/>
        <v>0</v>
      </c>
    </row>
    <row r="73" spans="1:13" x14ac:dyDescent="0.25">
      <c r="A73" s="144" t="s">
        <v>123</v>
      </c>
      <c r="B73" s="126" t="s">
        <v>141</v>
      </c>
      <c r="C73" s="94" t="e">
        <f>IF(Questionnaire!C83="","",1)</f>
        <v>#DIV/0!</v>
      </c>
      <c r="D73" s="95"/>
      <c r="E73" s="96"/>
      <c r="F73" s="97"/>
      <c r="G73" t="e">
        <f t="shared" si="15"/>
        <v>#DIV/0!</v>
      </c>
      <c r="H73">
        <f t="shared" ref="H73:H80" si="19">IF(D73=1,D73*(2),0)</f>
        <v>0</v>
      </c>
      <c r="I73">
        <f t="shared" ref="I73:I78" si="20">IF(E73=1,E73*3,0)</f>
        <v>0</v>
      </c>
      <c r="J73">
        <f t="shared" ref="J73:J79" si="21">IF(F73=1,F73*4,0)</f>
        <v>0</v>
      </c>
      <c r="K73" s="84">
        <f>Questionnaire!D83</f>
        <v>1</v>
      </c>
      <c r="L73" t="e">
        <f t="shared" ref="L73:L82" si="22">SUM(C73:F73)*K73</f>
        <v>#DIV/0!</v>
      </c>
      <c r="M73">
        <f>MAX(K73:K76)</f>
        <v>4</v>
      </c>
    </row>
    <row r="74" spans="1:13" x14ac:dyDescent="0.25">
      <c r="A74" s="128" t="s">
        <v>124</v>
      </c>
      <c r="B74" s="127" t="s">
        <v>122</v>
      </c>
      <c r="C74" s="94"/>
      <c r="D74" s="95" t="e">
        <f>IF(Questionnaire!C84="","",1)</f>
        <v>#DIV/0!</v>
      </c>
      <c r="E74" s="96"/>
      <c r="F74" s="97"/>
      <c r="G74">
        <f t="shared" ref="G74:G82" si="23">IF(C74=1,C74,0)</f>
        <v>0</v>
      </c>
      <c r="H74" t="e">
        <f t="shared" si="19"/>
        <v>#DIV/0!</v>
      </c>
      <c r="I74">
        <f t="shared" si="20"/>
        <v>0</v>
      </c>
      <c r="J74">
        <f t="shared" si="21"/>
        <v>0</v>
      </c>
      <c r="K74" s="84">
        <f>Questionnaire!D84</f>
        <v>2</v>
      </c>
      <c r="L74" t="e">
        <f t="shared" si="22"/>
        <v>#DIV/0!</v>
      </c>
    </row>
    <row r="75" spans="1:13" x14ac:dyDescent="0.25">
      <c r="A75" s="128"/>
      <c r="B75" s="134" t="s">
        <v>142</v>
      </c>
      <c r="C75" s="94"/>
      <c r="D75" s="95"/>
      <c r="E75" s="96" t="e">
        <f>IF(Questionnaire!C85="","",1)</f>
        <v>#DIV/0!</v>
      </c>
      <c r="F75" s="97"/>
      <c r="G75">
        <f t="shared" si="23"/>
        <v>0</v>
      </c>
      <c r="H75">
        <f t="shared" si="19"/>
        <v>0</v>
      </c>
      <c r="I75" t="e">
        <f t="shared" si="20"/>
        <v>#DIV/0!</v>
      </c>
      <c r="J75">
        <f t="shared" si="21"/>
        <v>0</v>
      </c>
      <c r="K75" s="84">
        <f>Questionnaire!D85</f>
        <v>3</v>
      </c>
      <c r="L75" t="e">
        <f t="shared" si="22"/>
        <v>#DIV/0!</v>
      </c>
    </row>
    <row r="76" spans="1:13" ht="13.8" thickBot="1" x14ac:dyDescent="0.3">
      <c r="A76" s="145"/>
      <c r="B76" s="130" t="s">
        <v>143</v>
      </c>
      <c r="C76" s="94"/>
      <c r="D76" s="95"/>
      <c r="E76" s="96"/>
      <c r="F76" s="97" t="e">
        <f>IF(Questionnaire!C86="","",1)</f>
        <v>#DIV/0!</v>
      </c>
      <c r="G76">
        <f t="shared" si="23"/>
        <v>0</v>
      </c>
      <c r="H76">
        <f t="shared" si="19"/>
        <v>0</v>
      </c>
      <c r="I76">
        <f t="shared" si="20"/>
        <v>0</v>
      </c>
      <c r="J76" t="e">
        <f t="shared" si="21"/>
        <v>#DIV/0!</v>
      </c>
      <c r="K76" s="84">
        <f>Questionnaire!D86</f>
        <v>4</v>
      </c>
      <c r="L76" t="e">
        <f t="shared" si="22"/>
        <v>#DIV/0!</v>
      </c>
    </row>
    <row r="77" spans="1:13" x14ac:dyDescent="0.25">
      <c r="A77" s="146" t="s">
        <v>144</v>
      </c>
      <c r="B77" s="11" t="s">
        <v>116</v>
      </c>
      <c r="C77" s="94" t="str">
        <f>IF(Questionnaire!C87="","",1)</f>
        <v/>
      </c>
      <c r="D77" s="95"/>
      <c r="E77" s="96"/>
      <c r="F77" s="97"/>
      <c r="G77">
        <f t="shared" si="23"/>
        <v>0</v>
      </c>
      <c r="H77">
        <f t="shared" si="19"/>
        <v>0</v>
      </c>
      <c r="I77">
        <f t="shared" si="20"/>
        <v>0</v>
      </c>
      <c r="J77">
        <f t="shared" si="21"/>
        <v>0</v>
      </c>
      <c r="K77" s="84">
        <f>Questionnaire!D87</f>
        <v>1</v>
      </c>
      <c r="L77">
        <f t="shared" si="22"/>
        <v>0</v>
      </c>
      <c r="M77">
        <f>MAX(K77:K82)</f>
        <v>4</v>
      </c>
    </row>
    <row r="78" spans="1:13" x14ac:dyDescent="0.25">
      <c r="A78" s="147" t="s">
        <v>113</v>
      </c>
      <c r="B78" s="13" t="s">
        <v>117</v>
      </c>
      <c r="C78" s="94"/>
      <c r="D78" s="95" t="str">
        <f>IF(Questionnaire!C88="","",1)</f>
        <v/>
      </c>
      <c r="E78" s="96"/>
      <c r="F78" s="97"/>
      <c r="G78">
        <f t="shared" si="23"/>
        <v>0</v>
      </c>
      <c r="H78">
        <f t="shared" si="19"/>
        <v>0</v>
      </c>
      <c r="I78">
        <f t="shared" si="20"/>
        <v>0</v>
      </c>
      <c r="J78">
        <f t="shared" si="21"/>
        <v>0</v>
      </c>
      <c r="K78" s="84">
        <f>Questionnaire!D88</f>
        <v>2</v>
      </c>
      <c r="L78">
        <f t="shared" si="22"/>
        <v>0</v>
      </c>
    </row>
    <row r="79" spans="1:13" x14ac:dyDescent="0.25">
      <c r="A79" s="148" t="s">
        <v>114</v>
      </c>
      <c r="B79" s="14" t="s">
        <v>118</v>
      </c>
      <c r="C79" s="94"/>
      <c r="D79" s="95"/>
      <c r="E79" s="96" t="str">
        <f>IF(Questionnaire!C89="","",1)</f>
        <v/>
      </c>
      <c r="F79" s="97"/>
      <c r="G79">
        <f t="shared" si="23"/>
        <v>0</v>
      </c>
      <c r="H79">
        <f t="shared" si="19"/>
        <v>0</v>
      </c>
      <c r="I79">
        <f>IF(E79=1,E79*3,0)</f>
        <v>0</v>
      </c>
      <c r="J79">
        <f t="shared" si="21"/>
        <v>0</v>
      </c>
      <c r="K79" s="84">
        <f>Questionnaire!D89</f>
        <v>3</v>
      </c>
      <c r="L79">
        <f t="shared" si="22"/>
        <v>0</v>
      </c>
    </row>
    <row r="80" spans="1:13" x14ac:dyDescent="0.25">
      <c r="A80" s="149"/>
      <c r="B80" s="150" t="s">
        <v>119</v>
      </c>
      <c r="C80" s="94"/>
      <c r="D80" s="95"/>
      <c r="E80" s="96" t="str">
        <f>IF(Questionnaire!C90="","",1)</f>
        <v/>
      </c>
      <c r="F80" s="115"/>
      <c r="G80">
        <f t="shared" si="23"/>
        <v>0</v>
      </c>
      <c r="H80">
        <f t="shared" si="19"/>
        <v>0</v>
      </c>
      <c r="I80">
        <f>IF(E80=1,E80*3,0)</f>
        <v>0</v>
      </c>
      <c r="J80">
        <f>IF(F80=1,F80*4,0)</f>
        <v>0</v>
      </c>
      <c r="K80" s="84">
        <f>Questionnaire!D90</f>
        <v>3</v>
      </c>
      <c r="L80">
        <f t="shared" si="22"/>
        <v>0</v>
      </c>
    </row>
    <row r="81" spans="1:14" x14ac:dyDescent="0.25">
      <c r="A81" s="147"/>
      <c r="B81" s="151" t="s">
        <v>120</v>
      </c>
      <c r="C81" s="152"/>
      <c r="D81" s="119"/>
      <c r="E81" s="131"/>
      <c r="F81" s="115" t="str">
        <f>IF(Questionnaire!C91="","",1)</f>
        <v/>
      </c>
      <c r="G81">
        <f t="shared" si="23"/>
        <v>0</v>
      </c>
      <c r="H81">
        <f>IF(D81=1,D81*(2),0)</f>
        <v>0</v>
      </c>
      <c r="I81">
        <f>IF(E81=1,E81*3,0)</f>
        <v>0</v>
      </c>
      <c r="J81">
        <f>IF(F81=1,F81*4,0)</f>
        <v>0</v>
      </c>
      <c r="K81" s="84">
        <f>Questionnaire!D91</f>
        <v>4</v>
      </c>
      <c r="L81">
        <f t="shared" si="22"/>
        <v>0</v>
      </c>
    </row>
    <row r="82" spans="1:14" ht="13.8" thickBot="1" x14ac:dyDescent="0.3">
      <c r="A82" s="153"/>
      <c r="B82" s="154" t="s">
        <v>121</v>
      </c>
      <c r="C82" s="152"/>
      <c r="D82" s="119"/>
      <c r="E82" s="131"/>
      <c r="F82" s="115" t="str">
        <f>IF(Questionnaire!C92="","",1)</f>
        <v/>
      </c>
      <c r="G82">
        <f t="shared" si="23"/>
        <v>0</v>
      </c>
      <c r="H82">
        <f>IF(D82=1,D82*(2),0)</f>
        <v>0</v>
      </c>
      <c r="I82">
        <f>IF(E82=1,E82*3,0)</f>
        <v>0</v>
      </c>
      <c r="J82">
        <f>IF(F82=1,F82*4,0)</f>
        <v>0</v>
      </c>
      <c r="K82" s="84">
        <f>Questionnaire!D92</f>
        <v>4</v>
      </c>
      <c r="L82">
        <f t="shared" si="22"/>
        <v>0</v>
      </c>
    </row>
    <row r="83" spans="1:14" x14ac:dyDescent="0.25">
      <c r="A83" t="s">
        <v>55</v>
      </c>
      <c r="L83" t="e">
        <f>SUM(L8:L82)</f>
        <v>#DIV/0!</v>
      </c>
      <c r="M83">
        <f>SUM(M8:M82)</f>
        <v>56</v>
      </c>
      <c r="N83" t="e">
        <f>L83-N7</f>
        <v>#DIV/0!</v>
      </c>
    </row>
    <row r="84" spans="1:14" x14ac:dyDescent="0.25">
      <c r="A84" t="s">
        <v>40</v>
      </c>
    </row>
    <row r="85" spans="1:14" x14ac:dyDescent="0.25">
      <c r="B85" t="s">
        <v>41</v>
      </c>
      <c r="D85" t="s">
        <v>42</v>
      </c>
    </row>
    <row r="86" spans="1:14" x14ac:dyDescent="0.25">
      <c r="A86" s="155" t="s">
        <v>203</v>
      </c>
      <c r="B86" s="156" t="e">
        <f>SUM(C8:C82)</f>
        <v>#DIV/0!</v>
      </c>
      <c r="C86" t="e">
        <f>14-B86</f>
        <v>#DIV/0!</v>
      </c>
      <c r="D86" t="e">
        <f>B86/14*100</f>
        <v>#DIV/0!</v>
      </c>
    </row>
    <row r="87" spans="1:14" x14ac:dyDescent="0.25">
      <c r="A87" s="155" t="s">
        <v>204</v>
      </c>
      <c r="B87" s="156" t="e">
        <f>SUM(D8:D82)</f>
        <v>#DIV/0!</v>
      </c>
      <c r="C87" t="e">
        <f>14-B87</f>
        <v>#DIV/0!</v>
      </c>
      <c r="D87" t="e">
        <f>B87/14*100</f>
        <v>#DIV/0!</v>
      </c>
    </row>
    <row r="88" spans="1:14" x14ac:dyDescent="0.25">
      <c r="A88" s="155" t="s">
        <v>205</v>
      </c>
      <c r="B88" s="156" t="e">
        <f>SUM(E8:E82)</f>
        <v>#DIV/0!</v>
      </c>
      <c r="C88" t="e">
        <f>14-B88</f>
        <v>#DIV/0!</v>
      </c>
      <c r="D88" t="e">
        <f>B88/14*100</f>
        <v>#DIV/0!</v>
      </c>
    </row>
    <row r="89" spans="1:14" x14ac:dyDescent="0.25">
      <c r="A89" s="155" t="s">
        <v>206</v>
      </c>
      <c r="B89" s="156" t="e">
        <f>SUM(F8:F82)</f>
        <v>#DIV/0!</v>
      </c>
      <c r="C89" t="e">
        <f>14-B89</f>
        <v>#DIV/0!</v>
      </c>
      <c r="D89" t="e">
        <f>B89/14*100</f>
        <v>#DIV/0!</v>
      </c>
    </row>
    <row r="90" spans="1:14" x14ac:dyDescent="0.25">
      <c r="A90" t="s">
        <v>178</v>
      </c>
      <c r="B90">
        <f>SUM(G1:J7)*-1</f>
        <v>0</v>
      </c>
      <c r="C90">
        <f>14-B850-1</f>
        <v>13</v>
      </c>
      <c r="D90">
        <f>B90/14*100</f>
        <v>0</v>
      </c>
    </row>
    <row r="92" spans="1:14" ht="13.8" thickBot="1" x14ac:dyDescent="0.3">
      <c r="G92" t="s">
        <v>52</v>
      </c>
    </row>
    <row r="93" spans="1:14" x14ac:dyDescent="0.25">
      <c r="A93">
        <v>1</v>
      </c>
      <c r="B93" s="92" t="s">
        <v>255</v>
      </c>
      <c r="C93">
        <f t="shared" ref="C93:C106" si="24">IF(G93&gt;0,1,0)</f>
        <v>0</v>
      </c>
      <c r="D93">
        <f t="shared" ref="D93:D103" si="25">IF(G93&gt;1,1,0)</f>
        <v>0</v>
      </c>
      <c r="E93">
        <f t="shared" ref="E93:E103" si="26">IF(G93&gt;2,1,0)</f>
        <v>0</v>
      </c>
      <c r="F93">
        <f t="shared" ref="F93:F103" si="27">IF(G93&gt;3,1,0)</f>
        <v>0</v>
      </c>
      <c r="G93">
        <f>SUM(G8:J11)</f>
        <v>0</v>
      </c>
    </row>
    <row r="94" spans="1:14" x14ac:dyDescent="0.25">
      <c r="A94">
        <v>2</v>
      </c>
      <c r="B94" s="157" t="s">
        <v>486</v>
      </c>
      <c r="C94">
        <f t="shared" si="24"/>
        <v>0</v>
      </c>
      <c r="D94">
        <f t="shared" si="25"/>
        <v>0</v>
      </c>
      <c r="E94">
        <f t="shared" si="26"/>
        <v>0</v>
      </c>
      <c r="F94">
        <f t="shared" si="27"/>
        <v>0</v>
      </c>
      <c r="G94">
        <f>SUM(G12:J15)</f>
        <v>0</v>
      </c>
    </row>
    <row r="95" spans="1:14" ht="13.8" thickBot="1" x14ac:dyDescent="0.3">
      <c r="A95">
        <v>3</v>
      </c>
      <c r="B95" s="100" t="s">
        <v>487</v>
      </c>
      <c r="C95">
        <f t="shared" si="24"/>
        <v>0</v>
      </c>
      <c r="D95">
        <f t="shared" si="25"/>
        <v>0</v>
      </c>
      <c r="E95">
        <f t="shared" si="26"/>
        <v>0</v>
      </c>
      <c r="F95">
        <f t="shared" si="27"/>
        <v>0</v>
      </c>
      <c r="G95">
        <f>SUM(G16:J24)</f>
        <v>0</v>
      </c>
    </row>
    <row r="96" spans="1:14" x14ac:dyDescent="0.25">
      <c r="A96">
        <v>4</v>
      </c>
      <c r="B96" s="92" t="s">
        <v>279</v>
      </c>
      <c r="C96">
        <f>IF(G96&gt;0,1,0)</f>
        <v>0</v>
      </c>
      <c r="D96">
        <f>IF(G96&gt;1,1,0)</f>
        <v>0</v>
      </c>
      <c r="E96">
        <f>IF(G96&gt;2,1,0)</f>
        <v>0</v>
      </c>
      <c r="F96">
        <f>IF(G96&gt;3,1,0)</f>
        <v>0</v>
      </c>
      <c r="G96">
        <f>SUM(G25:J29)</f>
        <v>0</v>
      </c>
    </row>
    <row r="97" spans="1:7" x14ac:dyDescent="0.25">
      <c r="A97">
        <v>5</v>
      </c>
      <c r="B97" s="100" t="s">
        <v>488</v>
      </c>
      <c r="C97">
        <f t="shared" si="24"/>
        <v>0</v>
      </c>
      <c r="D97">
        <f t="shared" si="25"/>
        <v>0</v>
      </c>
      <c r="E97">
        <f t="shared" si="26"/>
        <v>0</v>
      </c>
      <c r="F97">
        <f t="shared" si="27"/>
        <v>0</v>
      </c>
      <c r="G97">
        <f>SUM(G30:J33)</f>
        <v>0</v>
      </c>
    </row>
    <row r="98" spans="1:7" x14ac:dyDescent="0.25">
      <c r="A98">
        <v>6</v>
      </c>
      <c r="B98" s="100" t="s">
        <v>294</v>
      </c>
      <c r="C98">
        <f t="shared" si="24"/>
        <v>0</v>
      </c>
      <c r="D98">
        <f t="shared" si="25"/>
        <v>0</v>
      </c>
      <c r="E98">
        <f t="shared" si="26"/>
        <v>0</v>
      </c>
      <c r="F98">
        <f t="shared" si="27"/>
        <v>0</v>
      </c>
      <c r="G98">
        <f>SUM(G34:J37)</f>
        <v>0</v>
      </c>
    </row>
    <row r="99" spans="1:7" ht="13.8" thickBot="1" x14ac:dyDescent="0.3">
      <c r="A99">
        <v>7</v>
      </c>
      <c r="B99" s="122" t="s">
        <v>489</v>
      </c>
      <c r="C99">
        <f t="shared" si="24"/>
        <v>0</v>
      </c>
      <c r="D99">
        <f t="shared" si="25"/>
        <v>0</v>
      </c>
      <c r="E99">
        <f t="shared" si="26"/>
        <v>0</v>
      </c>
      <c r="F99">
        <f t="shared" si="27"/>
        <v>0</v>
      </c>
      <c r="G99">
        <f>SUM(G38:J44)</f>
        <v>0</v>
      </c>
    </row>
    <row r="100" spans="1:7" x14ac:dyDescent="0.25">
      <c r="A100">
        <v>8</v>
      </c>
      <c r="B100" s="158" t="s">
        <v>490</v>
      </c>
      <c r="C100">
        <f t="shared" si="24"/>
        <v>0</v>
      </c>
      <c r="D100">
        <f t="shared" si="25"/>
        <v>0</v>
      </c>
      <c r="E100">
        <f t="shared" si="26"/>
        <v>0</v>
      </c>
      <c r="F100">
        <f t="shared" si="27"/>
        <v>0</v>
      </c>
      <c r="G100">
        <f>SUM(G45:J48)</f>
        <v>0</v>
      </c>
    </row>
    <row r="101" spans="1:7" x14ac:dyDescent="0.25">
      <c r="A101">
        <v>9</v>
      </c>
      <c r="B101" s="98" t="s">
        <v>319</v>
      </c>
      <c r="C101">
        <f t="shared" si="24"/>
        <v>0</v>
      </c>
      <c r="D101">
        <f t="shared" si="25"/>
        <v>0</v>
      </c>
      <c r="E101">
        <f t="shared" si="26"/>
        <v>0</v>
      </c>
      <c r="F101">
        <f t="shared" si="27"/>
        <v>0</v>
      </c>
      <c r="G101">
        <f>SUM(G49:J52)</f>
        <v>0</v>
      </c>
    </row>
    <row r="102" spans="1:7" x14ac:dyDescent="0.25">
      <c r="A102">
        <v>10</v>
      </c>
      <c r="B102" s="100" t="s">
        <v>325</v>
      </c>
      <c r="C102">
        <f t="shared" si="24"/>
        <v>0</v>
      </c>
      <c r="D102">
        <f t="shared" si="25"/>
        <v>0</v>
      </c>
      <c r="E102">
        <f t="shared" si="26"/>
        <v>0</v>
      </c>
      <c r="F102">
        <f t="shared" si="27"/>
        <v>0</v>
      </c>
      <c r="G102">
        <f>SUM(G53:J56)</f>
        <v>0</v>
      </c>
    </row>
    <row r="103" spans="1:7" x14ac:dyDescent="0.25">
      <c r="A103">
        <v>11</v>
      </c>
      <c r="B103" s="100" t="s">
        <v>491</v>
      </c>
      <c r="C103">
        <f t="shared" si="24"/>
        <v>0</v>
      </c>
      <c r="D103">
        <f t="shared" si="25"/>
        <v>0</v>
      </c>
      <c r="E103">
        <f t="shared" si="26"/>
        <v>0</v>
      </c>
      <c r="F103">
        <f t="shared" si="27"/>
        <v>0</v>
      </c>
      <c r="G103">
        <f>SUM(G57:J64)</f>
        <v>0</v>
      </c>
    </row>
    <row r="104" spans="1:7" x14ac:dyDescent="0.25">
      <c r="A104">
        <v>12</v>
      </c>
      <c r="B104" s="158" t="s">
        <v>492</v>
      </c>
      <c r="C104">
        <f t="shared" si="24"/>
        <v>0</v>
      </c>
      <c r="D104">
        <f>IF(G104&gt;1,1,0)</f>
        <v>0</v>
      </c>
      <c r="E104">
        <f>IF(G104&gt;2,1,0)</f>
        <v>0</v>
      </c>
      <c r="F104">
        <f>IF(G104&gt;3,1,0)</f>
        <v>0</v>
      </c>
      <c r="G104">
        <f>SUM(G65:J72)</f>
        <v>0</v>
      </c>
    </row>
    <row r="105" spans="1:7" x14ac:dyDescent="0.25">
      <c r="A105">
        <v>14</v>
      </c>
      <c r="B105" s="158" t="s">
        <v>493</v>
      </c>
      <c r="C105" t="e">
        <f t="shared" si="24"/>
        <v>#DIV/0!</v>
      </c>
      <c r="D105" t="e">
        <f>IF(G105&gt;1,1,0)</f>
        <v>#DIV/0!</v>
      </c>
      <c r="E105" t="e">
        <f>IF(G105&gt;2,1,0)</f>
        <v>#DIV/0!</v>
      </c>
      <c r="F105" t="e">
        <f>IF(G105&gt;3,1,0)</f>
        <v>#DIV/0!</v>
      </c>
      <c r="G105" t="e">
        <f>SUM(G73:J76)</f>
        <v>#DIV/0!</v>
      </c>
    </row>
    <row r="106" spans="1:7" x14ac:dyDescent="0.25">
      <c r="A106">
        <v>13</v>
      </c>
      <c r="B106" s="100" t="s">
        <v>494</v>
      </c>
      <c r="C106">
        <f t="shared" si="24"/>
        <v>0</v>
      </c>
      <c r="D106">
        <f>IF(G106&gt;1,1,0)</f>
        <v>0</v>
      </c>
      <c r="E106">
        <f>IF(G106&gt;2,1,0)</f>
        <v>0</v>
      </c>
      <c r="F106">
        <f>IF(G106&gt;3,1,0)</f>
        <v>0</v>
      </c>
      <c r="G106">
        <f>SUM(G77:J82)</f>
        <v>0</v>
      </c>
    </row>
    <row r="108" spans="1:7" x14ac:dyDescent="0.25">
      <c r="B108" t="s">
        <v>53</v>
      </c>
    </row>
    <row r="109" spans="1:7" x14ac:dyDescent="0.25">
      <c r="B109" t="s">
        <v>53</v>
      </c>
    </row>
    <row r="110" spans="1:7" ht="13.8" thickBot="1" x14ac:dyDescent="0.3">
      <c r="B110" t="s">
        <v>53</v>
      </c>
    </row>
    <row r="111" spans="1:7" x14ac:dyDescent="0.25">
      <c r="B111" s="141" t="s">
        <v>45</v>
      </c>
      <c r="D111">
        <v>1</v>
      </c>
      <c r="E111">
        <v>1</v>
      </c>
      <c r="F111">
        <v>1</v>
      </c>
      <c r="G111">
        <v>1</v>
      </c>
    </row>
    <row r="112" spans="1:7" x14ac:dyDescent="0.25">
      <c r="A112" t="s">
        <v>54</v>
      </c>
      <c r="B112" s="157" t="s">
        <v>43</v>
      </c>
      <c r="D112">
        <v>1</v>
      </c>
      <c r="E112">
        <v>1</v>
      </c>
      <c r="F112">
        <v>1</v>
      </c>
      <c r="G112">
        <v>1</v>
      </c>
    </row>
    <row r="113" spans="1:7" ht="13.8" thickBot="1" x14ac:dyDescent="0.3">
      <c r="B113" s="100" t="s">
        <v>44</v>
      </c>
      <c r="D113">
        <v>1</v>
      </c>
      <c r="E113">
        <v>1</v>
      </c>
      <c r="F113">
        <v>1</v>
      </c>
      <c r="G113">
        <v>1</v>
      </c>
    </row>
    <row r="114" spans="1:7" x14ac:dyDescent="0.25">
      <c r="B114" s="92" t="s">
        <v>46</v>
      </c>
      <c r="D114">
        <v>1</v>
      </c>
      <c r="E114">
        <v>1</v>
      </c>
      <c r="F114">
        <v>1</v>
      </c>
      <c r="G114">
        <v>1</v>
      </c>
    </row>
    <row r="115" spans="1:7" x14ac:dyDescent="0.25">
      <c r="B115" s="100" t="s">
        <v>47</v>
      </c>
      <c r="D115">
        <v>1</v>
      </c>
      <c r="E115">
        <v>1</v>
      </c>
      <c r="F115">
        <v>1</v>
      </c>
      <c r="G115">
        <v>1</v>
      </c>
    </row>
    <row r="116" spans="1:7" x14ac:dyDescent="0.25">
      <c r="B116" s="100" t="s">
        <v>48</v>
      </c>
      <c r="D116">
        <v>1</v>
      </c>
      <c r="E116">
        <v>1</v>
      </c>
      <c r="F116">
        <v>1</v>
      </c>
      <c r="G116">
        <v>1</v>
      </c>
    </row>
    <row r="117" spans="1:7" ht="13.8" thickBot="1" x14ac:dyDescent="0.3">
      <c r="B117" s="122" t="s">
        <v>49</v>
      </c>
      <c r="D117">
        <v>1</v>
      </c>
      <c r="E117">
        <v>1</v>
      </c>
      <c r="F117">
        <v>1</v>
      </c>
      <c r="G117">
        <v>1</v>
      </c>
    </row>
    <row r="118" spans="1:7" x14ac:dyDescent="0.25">
      <c r="B118" s="158" t="s">
        <v>66</v>
      </c>
      <c r="D118">
        <v>1</v>
      </c>
      <c r="E118">
        <v>1</v>
      </c>
      <c r="F118">
        <v>1</v>
      </c>
      <c r="G118">
        <v>1</v>
      </c>
    </row>
    <row r="119" spans="1:7" x14ac:dyDescent="0.25">
      <c r="B119" s="98" t="s">
        <v>50</v>
      </c>
      <c r="D119">
        <v>1</v>
      </c>
      <c r="E119">
        <v>1</v>
      </c>
      <c r="F119">
        <v>1</v>
      </c>
      <c r="G119">
        <v>1</v>
      </c>
    </row>
    <row r="120" spans="1:7" x14ac:dyDescent="0.25">
      <c r="B120" s="100" t="s">
        <v>164</v>
      </c>
      <c r="D120">
        <v>1</v>
      </c>
      <c r="E120">
        <v>1</v>
      </c>
      <c r="F120">
        <v>1</v>
      </c>
      <c r="G120">
        <v>1</v>
      </c>
    </row>
    <row r="121" spans="1:7" x14ac:dyDescent="0.25">
      <c r="B121" s="100" t="s">
        <v>163</v>
      </c>
      <c r="D121">
        <v>1</v>
      </c>
      <c r="E121">
        <v>1</v>
      </c>
      <c r="F121">
        <v>1</v>
      </c>
      <c r="G121">
        <v>1</v>
      </c>
    </row>
    <row r="122" spans="1:7" x14ac:dyDescent="0.25">
      <c r="B122" s="158" t="s">
        <v>99</v>
      </c>
      <c r="D122">
        <v>1</v>
      </c>
      <c r="E122">
        <v>1</v>
      </c>
      <c r="F122">
        <v>1</v>
      </c>
      <c r="G122">
        <v>1</v>
      </c>
    </row>
    <row r="123" spans="1:7" x14ac:dyDescent="0.25">
      <c r="B123" s="158" t="s">
        <v>209</v>
      </c>
      <c r="D123">
        <v>1</v>
      </c>
      <c r="E123">
        <v>1</v>
      </c>
      <c r="F123">
        <v>1</v>
      </c>
      <c r="G123">
        <v>1</v>
      </c>
    </row>
    <row r="124" spans="1:7" x14ac:dyDescent="0.25">
      <c r="B124" s="100" t="s">
        <v>51</v>
      </c>
      <c r="D124">
        <v>1</v>
      </c>
      <c r="E124">
        <v>1</v>
      </c>
      <c r="F124">
        <v>1</v>
      </c>
      <c r="G124">
        <v>1</v>
      </c>
    </row>
    <row r="127" spans="1:7" x14ac:dyDescent="0.25">
      <c r="A127" s="159" t="s">
        <v>24</v>
      </c>
      <c r="B127" s="155"/>
    </row>
    <row r="128" spans="1:7" ht="13.8" thickBot="1" x14ac:dyDescent="0.3">
      <c r="A128" s="159"/>
      <c r="B128" s="155"/>
    </row>
    <row r="129" spans="1:14" ht="13.8" thickBot="1" x14ac:dyDescent="0.3">
      <c r="A129" s="160" t="s">
        <v>7</v>
      </c>
      <c r="B129" s="161" t="s">
        <v>0</v>
      </c>
      <c r="C129" t="s">
        <v>83</v>
      </c>
      <c r="D129" t="s">
        <v>83</v>
      </c>
      <c r="E129" t="s">
        <v>84</v>
      </c>
      <c r="F129" t="s">
        <v>84</v>
      </c>
      <c r="K129" t="s">
        <v>56</v>
      </c>
      <c r="L129" t="s">
        <v>57</v>
      </c>
      <c r="N129" t="s">
        <v>58</v>
      </c>
    </row>
    <row r="130" spans="1:14" x14ac:dyDescent="0.25">
      <c r="A130" s="146" t="s">
        <v>76</v>
      </c>
      <c r="B130" s="162" t="s">
        <v>77</v>
      </c>
      <c r="C130" s="163" t="str">
        <f>IF(Questionnaire!$C107="","",1)</f>
        <v/>
      </c>
      <c r="D130" s="119"/>
      <c r="E130" s="131"/>
      <c r="F130" s="115"/>
      <c r="G130">
        <f>IF(C130=1,1,0)</f>
        <v>0</v>
      </c>
      <c r="H130">
        <f>IF(D130=1,1,0)</f>
        <v>0</v>
      </c>
      <c r="I130">
        <f>IF(E130=1,1,0)</f>
        <v>0</v>
      </c>
      <c r="J130">
        <f>IF(F130=1,1,0)</f>
        <v>0</v>
      </c>
      <c r="K130">
        <f>Questionnaire!D107</f>
        <v>1</v>
      </c>
      <c r="L130">
        <f>SUM(C130:F130)*K130</f>
        <v>0</v>
      </c>
      <c r="M130">
        <f>SUM(G130:J130)*K130</f>
        <v>0</v>
      </c>
      <c r="N130">
        <f>MAX(K130:K133)</f>
        <v>4</v>
      </c>
    </row>
    <row r="131" spans="1:14" x14ac:dyDescent="0.25">
      <c r="A131" s="164" t="s">
        <v>90</v>
      </c>
      <c r="B131" s="165" t="s">
        <v>145</v>
      </c>
      <c r="C131" s="163"/>
      <c r="D131" s="119" t="str">
        <f>IF(Questionnaire!C108="","",1)</f>
        <v/>
      </c>
      <c r="E131" s="131"/>
      <c r="F131" s="115"/>
      <c r="G131">
        <f t="shared" ref="G131:G144" si="28">IF(C131=1,1,0)</f>
        <v>0</v>
      </c>
      <c r="H131">
        <f t="shared" ref="H131:H145" si="29">IF(D131=1,1,0)</f>
        <v>0</v>
      </c>
      <c r="I131">
        <f t="shared" ref="I131:I145" si="30">IF(E131=1,1,0)</f>
        <v>0</v>
      </c>
      <c r="J131">
        <f t="shared" ref="J131:J145" si="31">IF(F131=1,1,0)</f>
        <v>0</v>
      </c>
      <c r="K131">
        <f>Questionnaire!D108</f>
        <v>2</v>
      </c>
      <c r="L131">
        <f t="shared" ref="L131:L144" si="32">SUM(C131:F131)*K131</f>
        <v>0</v>
      </c>
      <c r="M131">
        <f t="shared" ref="M131:M144" si="33">SUM(G131:J131)*K131</f>
        <v>0</v>
      </c>
    </row>
    <row r="132" spans="1:14" x14ac:dyDescent="0.25">
      <c r="A132" s="147"/>
      <c r="B132" s="150" t="s">
        <v>146</v>
      </c>
      <c r="C132" s="163"/>
      <c r="D132" s="119"/>
      <c r="E132" s="131" t="str">
        <f>IF(Questionnaire!$C109="","",1)</f>
        <v/>
      </c>
      <c r="F132" s="115"/>
      <c r="G132">
        <f t="shared" si="28"/>
        <v>0</v>
      </c>
      <c r="H132">
        <f t="shared" si="29"/>
        <v>0</v>
      </c>
      <c r="I132">
        <f t="shared" si="30"/>
        <v>0</v>
      </c>
      <c r="J132">
        <f t="shared" si="31"/>
        <v>0</v>
      </c>
      <c r="K132">
        <f>Questionnaire!D109</f>
        <v>3</v>
      </c>
      <c r="L132">
        <f t="shared" si="32"/>
        <v>0</v>
      </c>
      <c r="M132">
        <f t="shared" si="33"/>
        <v>0</v>
      </c>
    </row>
    <row r="133" spans="1:14" ht="13.8" thickBot="1" x14ac:dyDescent="0.3">
      <c r="A133" s="166"/>
      <c r="B133" s="154" t="s">
        <v>147</v>
      </c>
      <c r="C133" s="163"/>
      <c r="D133" s="119"/>
      <c r="E133" s="131"/>
      <c r="F133" s="115" t="str">
        <f>IF(Questionnaire!$C110="","",1)</f>
        <v/>
      </c>
      <c r="G133">
        <f t="shared" si="28"/>
        <v>0</v>
      </c>
      <c r="H133">
        <f t="shared" si="29"/>
        <v>0</v>
      </c>
      <c r="I133">
        <f t="shared" si="30"/>
        <v>0</v>
      </c>
      <c r="J133">
        <f t="shared" si="31"/>
        <v>0</v>
      </c>
      <c r="K133">
        <f>Questionnaire!D110</f>
        <v>4</v>
      </c>
      <c r="L133">
        <f t="shared" si="32"/>
        <v>0</v>
      </c>
      <c r="M133">
        <f t="shared" si="33"/>
        <v>0</v>
      </c>
    </row>
    <row r="134" spans="1:14" x14ac:dyDescent="0.25">
      <c r="A134" s="146" t="s">
        <v>89</v>
      </c>
      <c r="B134" s="167" t="s">
        <v>148</v>
      </c>
      <c r="C134" s="163" t="str">
        <f>IF(Questionnaire!$C111="","",1)</f>
        <v/>
      </c>
      <c r="D134" s="119"/>
      <c r="E134" s="131"/>
      <c r="F134" s="115"/>
      <c r="G134">
        <f t="shared" si="28"/>
        <v>0</v>
      </c>
      <c r="H134">
        <f t="shared" si="29"/>
        <v>0</v>
      </c>
      <c r="I134">
        <f t="shared" si="30"/>
        <v>0</v>
      </c>
      <c r="J134">
        <f t="shared" si="31"/>
        <v>0</v>
      </c>
      <c r="K134">
        <f>Questionnaire!D111</f>
        <v>1</v>
      </c>
      <c r="L134">
        <f t="shared" si="32"/>
        <v>0</v>
      </c>
      <c r="M134">
        <f t="shared" si="33"/>
        <v>0</v>
      </c>
      <c r="N134">
        <f>MAX(K134,K137)</f>
        <v>4</v>
      </c>
    </row>
    <row r="135" spans="1:14" x14ac:dyDescent="0.25">
      <c r="A135" s="168" t="s">
        <v>26</v>
      </c>
      <c r="B135" s="169" t="s">
        <v>149</v>
      </c>
      <c r="C135" s="163"/>
      <c r="D135" s="119" t="str">
        <f>IF(Questionnaire!C112="","",1)</f>
        <v/>
      </c>
      <c r="E135" s="131"/>
      <c r="F135" s="115"/>
      <c r="G135">
        <f t="shared" si="28"/>
        <v>0</v>
      </c>
      <c r="H135">
        <f t="shared" si="29"/>
        <v>0</v>
      </c>
      <c r="I135">
        <f t="shared" si="30"/>
        <v>0</v>
      </c>
      <c r="J135">
        <f t="shared" si="31"/>
        <v>0</v>
      </c>
      <c r="K135">
        <f>Questionnaire!D112</f>
        <v>2</v>
      </c>
      <c r="L135">
        <f t="shared" si="32"/>
        <v>0</v>
      </c>
      <c r="M135">
        <f t="shared" si="33"/>
        <v>0</v>
      </c>
    </row>
    <row r="136" spans="1:14" x14ac:dyDescent="0.25">
      <c r="A136" s="168" t="s">
        <v>27</v>
      </c>
      <c r="B136" s="170" t="s">
        <v>150</v>
      </c>
      <c r="C136" s="163"/>
      <c r="D136" s="119"/>
      <c r="E136" s="131" t="str">
        <f>IF(Questionnaire!$C113="","",1)</f>
        <v/>
      </c>
      <c r="F136" s="115"/>
      <c r="G136">
        <f t="shared" si="28"/>
        <v>0</v>
      </c>
      <c r="H136">
        <f t="shared" si="29"/>
        <v>0</v>
      </c>
      <c r="I136">
        <f t="shared" si="30"/>
        <v>0</v>
      </c>
      <c r="J136">
        <f t="shared" si="31"/>
        <v>0</v>
      </c>
      <c r="K136">
        <f>Questionnaire!D113</f>
        <v>3</v>
      </c>
      <c r="L136">
        <f t="shared" si="32"/>
        <v>0</v>
      </c>
      <c r="M136">
        <f t="shared" si="33"/>
        <v>0</v>
      </c>
    </row>
    <row r="137" spans="1:14" ht="13.8" thickBot="1" x14ac:dyDescent="0.3">
      <c r="A137" s="171"/>
      <c r="B137" s="172" t="s">
        <v>151</v>
      </c>
      <c r="C137" s="163"/>
      <c r="D137" s="119"/>
      <c r="E137" s="131"/>
      <c r="F137" s="115" t="str">
        <f>IF(Questionnaire!$C114="","",1)</f>
        <v/>
      </c>
      <c r="G137">
        <f t="shared" si="28"/>
        <v>0</v>
      </c>
      <c r="H137">
        <f t="shared" si="29"/>
        <v>0</v>
      </c>
      <c r="I137">
        <f t="shared" si="30"/>
        <v>0</v>
      </c>
      <c r="J137">
        <f t="shared" si="31"/>
        <v>0</v>
      </c>
      <c r="K137">
        <f>Questionnaire!D114</f>
        <v>4</v>
      </c>
      <c r="L137">
        <f t="shared" si="32"/>
        <v>0</v>
      </c>
      <c r="M137">
        <f t="shared" si="33"/>
        <v>0</v>
      </c>
    </row>
    <row r="138" spans="1:14" x14ac:dyDescent="0.25">
      <c r="A138" s="111" t="s">
        <v>88</v>
      </c>
      <c r="B138" s="173" t="s">
        <v>5</v>
      </c>
      <c r="C138" s="163" t="str">
        <f>IF(Questionnaire!$C115="","",1)</f>
        <v/>
      </c>
      <c r="D138" s="119"/>
      <c r="E138" s="131"/>
      <c r="F138" s="115"/>
      <c r="G138">
        <f t="shared" si="28"/>
        <v>0</v>
      </c>
      <c r="H138">
        <f t="shared" si="29"/>
        <v>0</v>
      </c>
      <c r="I138">
        <f t="shared" si="30"/>
        <v>0</v>
      </c>
      <c r="J138">
        <f t="shared" si="31"/>
        <v>0</v>
      </c>
      <c r="K138">
        <f>Questionnaire!D115</f>
        <v>1</v>
      </c>
      <c r="L138">
        <f t="shared" si="32"/>
        <v>0</v>
      </c>
      <c r="M138">
        <f t="shared" si="33"/>
        <v>0</v>
      </c>
      <c r="N138">
        <f>MAX(K138,K141)</f>
        <v>4</v>
      </c>
    </row>
    <row r="139" spans="1:14" x14ac:dyDescent="0.25">
      <c r="A139" s="174" t="s">
        <v>62</v>
      </c>
      <c r="B139" s="175" t="s">
        <v>63</v>
      </c>
      <c r="C139" s="163"/>
      <c r="D139" s="119" t="str">
        <f>IF(Questionnaire!$C116="","",1)</f>
        <v/>
      </c>
      <c r="E139" s="131"/>
      <c r="F139" s="115"/>
      <c r="G139">
        <f t="shared" si="28"/>
        <v>0</v>
      </c>
      <c r="H139">
        <f t="shared" si="29"/>
        <v>0</v>
      </c>
      <c r="I139">
        <f t="shared" si="30"/>
        <v>0</v>
      </c>
      <c r="J139">
        <f t="shared" si="31"/>
        <v>0</v>
      </c>
      <c r="K139">
        <f>Questionnaire!D116</f>
        <v>2</v>
      </c>
      <c r="L139">
        <f t="shared" si="32"/>
        <v>0</v>
      </c>
      <c r="M139">
        <f t="shared" si="33"/>
        <v>0</v>
      </c>
    </row>
    <row r="140" spans="1:14" x14ac:dyDescent="0.25">
      <c r="A140" s="176"/>
      <c r="B140" s="177" t="s">
        <v>64</v>
      </c>
      <c r="C140" s="163"/>
      <c r="D140" s="119"/>
      <c r="E140" s="131" t="str">
        <f>IF(Questionnaire!$C117="","",1)</f>
        <v/>
      </c>
      <c r="F140" s="115"/>
      <c r="G140">
        <f t="shared" si="28"/>
        <v>0</v>
      </c>
      <c r="H140">
        <f t="shared" si="29"/>
        <v>0</v>
      </c>
      <c r="I140">
        <f t="shared" si="30"/>
        <v>0</v>
      </c>
      <c r="J140">
        <f t="shared" si="31"/>
        <v>0</v>
      </c>
      <c r="K140">
        <f>Questionnaire!D117</f>
        <v>3</v>
      </c>
      <c r="L140">
        <f t="shared" si="32"/>
        <v>0</v>
      </c>
      <c r="M140">
        <f t="shared" si="33"/>
        <v>0</v>
      </c>
    </row>
    <row r="141" spans="1:14" ht="13.8" thickBot="1" x14ac:dyDescent="0.3">
      <c r="A141" s="178"/>
      <c r="B141" s="179" t="s">
        <v>6</v>
      </c>
      <c r="C141" s="163"/>
      <c r="D141" s="119"/>
      <c r="E141" s="131"/>
      <c r="F141" s="115" t="str">
        <f>IF(Questionnaire!$C118="","",1)</f>
        <v/>
      </c>
      <c r="G141">
        <f t="shared" si="28"/>
        <v>0</v>
      </c>
      <c r="H141">
        <f t="shared" si="29"/>
        <v>0</v>
      </c>
      <c r="I141">
        <f t="shared" si="30"/>
        <v>0</v>
      </c>
      <c r="J141">
        <f t="shared" si="31"/>
        <v>0</v>
      </c>
      <c r="K141">
        <f>Questionnaire!D118</f>
        <v>4</v>
      </c>
      <c r="L141">
        <f t="shared" si="32"/>
        <v>0</v>
      </c>
      <c r="M141">
        <f t="shared" si="33"/>
        <v>0</v>
      </c>
    </row>
    <row r="142" spans="1:14" x14ac:dyDescent="0.25">
      <c r="A142" s="146" t="s">
        <v>78</v>
      </c>
      <c r="B142" s="173" t="s">
        <v>82</v>
      </c>
      <c r="C142" s="163" t="str">
        <f>IF(Questionnaire!$C119="","",1)</f>
        <v/>
      </c>
      <c r="D142" s="119"/>
      <c r="E142" s="131"/>
      <c r="F142" s="115"/>
      <c r="G142">
        <f>IF(C142=1,1,0)</f>
        <v>0</v>
      </c>
      <c r="H142">
        <f t="shared" si="29"/>
        <v>0</v>
      </c>
      <c r="I142">
        <f t="shared" si="30"/>
        <v>0</v>
      </c>
      <c r="J142">
        <f t="shared" si="31"/>
        <v>0</v>
      </c>
      <c r="K142">
        <f>Questionnaire!D119</f>
        <v>1</v>
      </c>
      <c r="L142">
        <f t="shared" si="32"/>
        <v>0</v>
      </c>
      <c r="M142">
        <f t="shared" si="33"/>
        <v>0</v>
      </c>
      <c r="N142">
        <f>MAX(K142,K145)</f>
        <v>4</v>
      </c>
    </row>
    <row r="143" spans="1:14" x14ac:dyDescent="0.25">
      <c r="A143" s="168"/>
      <c r="B143" s="175" t="s">
        <v>79</v>
      </c>
      <c r="C143" s="163"/>
      <c r="D143" s="119" t="str">
        <f>IF(Questionnaire!$C120="","",1)</f>
        <v/>
      </c>
      <c r="E143" s="131"/>
      <c r="F143" s="115"/>
      <c r="G143">
        <f>IF(C143=1,1,0)</f>
        <v>0</v>
      </c>
      <c r="H143">
        <f>IF(D143=1,1,0)</f>
        <v>0</v>
      </c>
      <c r="I143">
        <f t="shared" si="30"/>
        <v>0</v>
      </c>
      <c r="J143">
        <f t="shared" si="31"/>
        <v>0</v>
      </c>
      <c r="K143">
        <f>Questionnaire!D120</f>
        <v>2</v>
      </c>
      <c r="L143">
        <f>SUM(C143:F143)*K143</f>
        <v>0</v>
      </c>
      <c r="M143">
        <f t="shared" si="33"/>
        <v>0</v>
      </c>
    </row>
    <row r="144" spans="1:14" x14ac:dyDescent="0.25">
      <c r="A144" s="168"/>
      <c r="B144" s="180" t="s">
        <v>80</v>
      </c>
      <c r="C144" s="163"/>
      <c r="D144" s="119"/>
      <c r="E144" s="131" t="str">
        <f>IF(Questionnaire!$C121="","",1)</f>
        <v/>
      </c>
      <c r="F144" s="115"/>
      <c r="G144">
        <f t="shared" si="28"/>
        <v>0</v>
      </c>
      <c r="H144">
        <f t="shared" si="29"/>
        <v>0</v>
      </c>
      <c r="I144">
        <f t="shared" si="30"/>
        <v>0</v>
      </c>
      <c r="J144">
        <f t="shared" si="31"/>
        <v>0</v>
      </c>
      <c r="K144">
        <f>Questionnaire!D121</f>
        <v>3</v>
      </c>
      <c r="L144">
        <f t="shared" si="32"/>
        <v>0</v>
      </c>
      <c r="M144">
        <f t="shared" si="33"/>
        <v>0</v>
      </c>
    </row>
    <row r="145" spans="1:14" ht="13.8" thickBot="1" x14ac:dyDescent="0.3">
      <c r="A145" s="171"/>
      <c r="B145" s="179" t="s">
        <v>81</v>
      </c>
      <c r="C145" s="163"/>
      <c r="D145" s="119"/>
      <c r="E145" s="131"/>
      <c r="F145" s="115" t="str">
        <f>IF(Questionnaire!$C122="","",1)</f>
        <v/>
      </c>
      <c r="G145">
        <f t="shared" ref="G145:G169" si="34">IF(C145=1,1,0)</f>
        <v>0</v>
      </c>
      <c r="H145">
        <f t="shared" si="29"/>
        <v>0</v>
      </c>
      <c r="I145">
        <f t="shared" si="30"/>
        <v>0</v>
      </c>
      <c r="J145">
        <f t="shared" si="31"/>
        <v>0</v>
      </c>
      <c r="K145">
        <f>Questionnaire!D122</f>
        <v>4</v>
      </c>
      <c r="L145">
        <f t="shared" ref="L145:L169" si="35">SUM(C145:F145)*K145</f>
        <v>0</v>
      </c>
      <c r="M145">
        <f t="shared" ref="M145:M169" si="36">SUM(G145:J145)*K145</f>
        <v>0</v>
      </c>
    </row>
    <row r="146" spans="1:14" x14ac:dyDescent="0.25">
      <c r="A146" s="1" t="s">
        <v>104</v>
      </c>
      <c r="B146" s="181" t="s">
        <v>101</v>
      </c>
      <c r="C146" s="163" t="str">
        <f>IF(Questionnaire!$C123="","",1)</f>
        <v/>
      </c>
      <c r="D146" s="119"/>
      <c r="E146" s="131"/>
      <c r="F146" s="115"/>
      <c r="G146">
        <f t="shared" si="34"/>
        <v>0</v>
      </c>
      <c r="H146">
        <f t="shared" ref="H146:H169" si="37">IF(D146=1,1,0)</f>
        <v>0</v>
      </c>
      <c r="I146">
        <f t="shared" ref="I146:I169" si="38">IF(E146=1,1,0)</f>
        <v>0</v>
      </c>
      <c r="J146">
        <f t="shared" ref="J146:J169" si="39">IF(F146=1,1,0)</f>
        <v>0</v>
      </c>
      <c r="K146">
        <f>Questionnaire!D123</f>
        <v>1</v>
      </c>
      <c r="L146">
        <f t="shared" si="35"/>
        <v>0</v>
      </c>
      <c r="M146">
        <f t="shared" si="36"/>
        <v>0</v>
      </c>
      <c r="N146">
        <f>MAX(K146,K149)</f>
        <v>4</v>
      </c>
    </row>
    <row r="147" spans="1:14" x14ac:dyDescent="0.25">
      <c r="A147" s="164" t="s">
        <v>173</v>
      </c>
      <c r="B147" s="182" t="s">
        <v>156</v>
      </c>
      <c r="C147" s="163"/>
      <c r="D147" s="119" t="str">
        <f>IF(Questionnaire!$C124="","",1)</f>
        <v/>
      </c>
      <c r="E147" s="131"/>
      <c r="F147" s="115"/>
      <c r="G147">
        <f t="shared" si="34"/>
        <v>0</v>
      </c>
      <c r="H147">
        <f t="shared" si="37"/>
        <v>0</v>
      </c>
      <c r="I147">
        <f t="shared" si="38"/>
        <v>0</v>
      </c>
      <c r="J147">
        <f t="shared" si="39"/>
        <v>0</v>
      </c>
      <c r="K147">
        <f>Questionnaire!D124</f>
        <v>2</v>
      </c>
      <c r="L147">
        <f t="shared" si="35"/>
        <v>0</v>
      </c>
      <c r="M147">
        <f t="shared" si="36"/>
        <v>0</v>
      </c>
    </row>
    <row r="148" spans="1:14" x14ac:dyDescent="0.25">
      <c r="A148" s="164"/>
      <c r="B148" s="183" t="s">
        <v>157</v>
      </c>
      <c r="C148" s="163"/>
      <c r="D148" s="119"/>
      <c r="E148" s="131" t="str">
        <f>IF(Questionnaire!$C125="","",1)</f>
        <v/>
      </c>
      <c r="F148" s="115"/>
      <c r="G148">
        <f t="shared" ref="G148:J149" si="40">IF(C148=1,1,0)</f>
        <v>0</v>
      </c>
      <c r="H148">
        <f t="shared" si="40"/>
        <v>0</v>
      </c>
      <c r="I148">
        <f t="shared" si="40"/>
        <v>0</v>
      </c>
      <c r="J148">
        <f t="shared" si="40"/>
        <v>0</v>
      </c>
      <c r="K148">
        <f>Questionnaire!D125</f>
        <v>3</v>
      </c>
      <c r="L148">
        <f t="shared" si="35"/>
        <v>0</v>
      </c>
      <c r="M148">
        <f t="shared" si="36"/>
        <v>0</v>
      </c>
    </row>
    <row r="149" spans="1:14" ht="13.8" thickBot="1" x14ac:dyDescent="0.3">
      <c r="A149" s="184"/>
      <c r="B149" s="185" t="s">
        <v>158</v>
      </c>
      <c r="C149" s="163"/>
      <c r="D149" s="119"/>
      <c r="E149" s="131"/>
      <c r="F149" s="115" t="str">
        <f>IF(Questionnaire!$C126="","",1)</f>
        <v/>
      </c>
      <c r="G149">
        <f t="shared" si="40"/>
        <v>0</v>
      </c>
      <c r="H149">
        <f t="shared" si="40"/>
        <v>0</v>
      </c>
      <c r="I149">
        <f t="shared" si="40"/>
        <v>0</v>
      </c>
      <c r="J149">
        <f t="shared" si="40"/>
        <v>0</v>
      </c>
      <c r="K149">
        <f>Questionnaire!D126</f>
        <v>4</v>
      </c>
      <c r="L149">
        <f t="shared" si="35"/>
        <v>0</v>
      </c>
      <c r="M149">
        <f t="shared" si="36"/>
        <v>0</v>
      </c>
    </row>
    <row r="150" spans="1:14" x14ac:dyDescent="0.25">
      <c r="A150" s="112" t="s">
        <v>87</v>
      </c>
      <c r="B150" s="186" t="s">
        <v>152</v>
      </c>
      <c r="C150" s="163" t="str">
        <f>IF(Questionnaire!$C127="","",1)</f>
        <v/>
      </c>
      <c r="D150" s="119"/>
      <c r="E150" s="131"/>
      <c r="F150" s="115"/>
      <c r="G150">
        <f t="shared" si="34"/>
        <v>0</v>
      </c>
      <c r="H150">
        <f t="shared" si="37"/>
        <v>0</v>
      </c>
      <c r="I150">
        <f t="shared" si="38"/>
        <v>0</v>
      </c>
      <c r="J150">
        <f t="shared" si="39"/>
        <v>0</v>
      </c>
      <c r="K150">
        <f>Questionnaire!D127</f>
        <v>1</v>
      </c>
      <c r="L150">
        <f t="shared" si="35"/>
        <v>0</v>
      </c>
      <c r="M150">
        <f t="shared" si="36"/>
        <v>0</v>
      </c>
      <c r="N150">
        <f>MAX(K150,K153)</f>
        <v>4</v>
      </c>
    </row>
    <row r="151" spans="1:14" x14ac:dyDescent="0.25">
      <c r="A151" s="174" t="s">
        <v>174</v>
      </c>
      <c r="B151" s="187" t="s">
        <v>153</v>
      </c>
      <c r="C151" s="163"/>
      <c r="D151" s="119" t="str">
        <f>IF(Questionnaire!$C128="","",1)</f>
        <v/>
      </c>
      <c r="E151" s="131"/>
      <c r="F151" s="115"/>
      <c r="G151">
        <f t="shared" si="34"/>
        <v>0</v>
      </c>
      <c r="H151">
        <f t="shared" si="37"/>
        <v>0</v>
      </c>
      <c r="I151">
        <f t="shared" si="38"/>
        <v>0</v>
      </c>
      <c r="J151">
        <f t="shared" si="39"/>
        <v>0</v>
      </c>
      <c r="K151">
        <f>Questionnaire!D128</f>
        <v>2</v>
      </c>
      <c r="L151">
        <f t="shared" si="35"/>
        <v>0</v>
      </c>
      <c r="M151">
        <f t="shared" si="36"/>
        <v>0</v>
      </c>
    </row>
    <row r="152" spans="1:14" x14ac:dyDescent="0.25">
      <c r="A152" s="86" t="s">
        <v>25</v>
      </c>
      <c r="B152" s="188" t="s">
        <v>154</v>
      </c>
      <c r="C152" s="163"/>
      <c r="D152" s="119"/>
      <c r="E152" s="131" t="str">
        <f>IF(Questionnaire!$C129="","",1)</f>
        <v/>
      </c>
      <c r="F152" s="115"/>
      <c r="G152">
        <f t="shared" si="34"/>
        <v>0</v>
      </c>
      <c r="H152">
        <f t="shared" si="37"/>
        <v>0</v>
      </c>
      <c r="I152">
        <f t="shared" si="38"/>
        <v>0</v>
      </c>
      <c r="J152">
        <f t="shared" si="39"/>
        <v>0</v>
      </c>
      <c r="K152">
        <f>Questionnaire!D129</f>
        <v>3</v>
      </c>
      <c r="L152">
        <f t="shared" si="35"/>
        <v>0</v>
      </c>
      <c r="M152">
        <f t="shared" si="36"/>
        <v>0</v>
      </c>
    </row>
    <row r="153" spans="1:14" ht="13.8" thickBot="1" x14ac:dyDescent="0.3">
      <c r="A153" s="178"/>
      <c r="B153" s="179" t="s">
        <v>155</v>
      </c>
      <c r="C153" s="163"/>
      <c r="D153" s="119"/>
      <c r="E153" s="131"/>
      <c r="F153" s="115" t="str">
        <f>IF(Questionnaire!$C130="","",1)</f>
        <v/>
      </c>
      <c r="G153">
        <f t="shared" si="34"/>
        <v>0</v>
      </c>
      <c r="H153">
        <f t="shared" si="37"/>
        <v>0</v>
      </c>
      <c r="I153">
        <f t="shared" si="38"/>
        <v>0</v>
      </c>
      <c r="J153">
        <f t="shared" si="39"/>
        <v>0</v>
      </c>
      <c r="K153">
        <f>Questionnaire!D130</f>
        <v>4</v>
      </c>
      <c r="L153">
        <f t="shared" si="35"/>
        <v>0</v>
      </c>
      <c r="M153">
        <f t="shared" si="36"/>
        <v>0</v>
      </c>
    </row>
    <row r="154" spans="1:14" x14ac:dyDescent="0.25">
      <c r="A154" s="146" t="s">
        <v>169</v>
      </c>
      <c r="B154" s="167" t="s">
        <v>166</v>
      </c>
      <c r="C154" s="163" t="str">
        <f>IF(Questionnaire!$C131="","",1)</f>
        <v/>
      </c>
      <c r="D154" s="119"/>
      <c r="E154" s="131"/>
      <c r="F154" s="115"/>
      <c r="G154">
        <f t="shared" si="34"/>
        <v>0</v>
      </c>
      <c r="H154">
        <f t="shared" si="37"/>
        <v>0</v>
      </c>
      <c r="I154">
        <f t="shared" si="38"/>
        <v>0</v>
      </c>
      <c r="J154">
        <f t="shared" si="39"/>
        <v>0</v>
      </c>
      <c r="K154">
        <f>Questionnaire!D131</f>
        <v>1</v>
      </c>
      <c r="L154">
        <f t="shared" si="35"/>
        <v>0</v>
      </c>
      <c r="M154">
        <f t="shared" si="36"/>
        <v>0</v>
      </c>
      <c r="N154">
        <f>MAX(K154,K157)</f>
        <v>4</v>
      </c>
    </row>
    <row r="155" spans="1:14" x14ac:dyDescent="0.25">
      <c r="A155" s="189" t="s">
        <v>171</v>
      </c>
      <c r="B155" s="169" t="s">
        <v>165</v>
      </c>
      <c r="C155" s="163"/>
      <c r="D155" s="119" t="str">
        <f>IF(Questionnaire!$C132="","",1)</f>
        <v/>
      </c>
      <c r="E155" s="131"/>
      <c r="F155" s="115"/>
      <c r="G155">
        <f t="shared" si="34"/>
        <v>0</v>
      </c>
      <c r="H155">
        <f t="shared" si="37"/>
        <v>0</v>
      </c>
      <c r="I155">
        <f t="shared" si="38"/>
        <v>0</v>
      </c>
      <c r="J155">
        <f t="shared" si="39"/>
        <v>0</v>
      </c>
      <c r="K155">
        <f>Questionnaire!D132</f>
        <v>2</v>
      </c>
      <c r="L155">
        <f t="shared" si="35"/>
        <v>0</v>
      </c>
      <c r="M155">
        <f t="shared" si="36"/>
        <v>0</v>
      </c>
    </row>
    <row r="156" spans="1:14" x14ac:dyDescent="0.25">
      <c r="A156" s="168" t="s">
        <v>170</v>
      </c>
      <c r="B156" s="170" t="s">
        <v>167</v>
      </c>
      <c r="C156" s="163"/>
      <c r="D156" s="119"/>
      <c r="E156" s="131" t="str">
        <f>IF(Questionnaire!$C133="","",1)</f>
        <v/>
      </c>
      <c r="F156" s="115"/>
      <c r="G156">
        <f t="shared" si="34"/>
        <v>0</v>
      </c>
      <c r="H156">
        <f t="shared" si="37"/>
        <v>0</v>
      </c>
      <c r="I156">
        <f t="shared" si="38"/>
        <v>0</v>
      </c>
      <c r="J156">
        <f t="shared" si="39"/>
        <v>0</v>
      </c>
      <c r="K156">
        <f>Questionnaire!D133</f>
        <v>3</v>
      </c>
      <c r="L156">
        <f t="shared" si="35"/>
        <v>0</v>
      </c>
      <c r="M156">
        <f t="shared" si="36"/>
        <v>0</v>
      </c>
    </row>
    <row r="157" spans="1:14" ht="13.8" thickBot="1" x14ac:dyDescent="0.3">
      <c r="A157" s="171" t="s">
        <v>172</v>
      </c>
      <c r="B157" s="190" t="s">
        <v>168</v>
      </c>
      <c r="C157" s="163"/>
      <c r="D157" s="119"/>
      <c r="E157" s="131"/>
      <c r="F157" s="115" t="str">
        <f>IF(Questionnaire!C134="","",1)</f>
        <v/>
      </c>
      <c r="G157">
        <f t="shared" si="34"/>
        <v>0</v>
      </c>
      <c r="H157">
        <f t="shared" si="37"/>
        <v>0</v>
      </c>
      <c r="I157">
        <f t="shared" si="38"/>
        <v>0</v>
      </c>
      <c r="J157">
        <f t="shared" si="39"/>
        <v>0</v>
      </c>
      <c r="K157">
        <f>Questionnaire!D134</f>
        <v>4</v>
      </c>
      <c r="L157">
        <f t="shared" si="35"/>
        <v>0</v>
      </c>
      <c r="M157">
        <f t="shared" si="36"/>
        <v>0</v>
      </c>
    </row>
    <row r="158" spans="1:14" x14ac:dyDescent="0.25">
      <c r="A158" s="111" t="s">
        <v>86</v>
      </c>
      <c r="B158" s="173" t="s">
        <v>1</v>
      </c>
      <c r="C158" s="163" t="str">
        <f>IF(Questionnaire!$C135="","",1)</f>
        <v/>
      </c>
      <c r="D158" s="119"/>
      <c r="E158" s="131"/>
      <c r="F158" s="115"/>
      <c r="G158">
        <f t="shared" si="34"/>
        <v>0</v>
      </c>
      <c r="H158">
        <f t="shared" si="37"/>
        <v>0</v>
      </c>
      <c r="I158">
        <f t="shared" si="38"/>
        <v>0</v>
      </c>
      <c r="J158">
        <f t="shared" si="39"/>
        <v>0</v>
      </c>
      <c r="K158">
        <f>Questionnaire!D135</f>
        <v>1</v>
      </c>
      <c r="L158">
        <f t="shared" si="35"/>
        <v>0</v>
      </c>
      <c r="M158">
        <f t="shared" si="36"/>
        <v>0</v>
      </c>
      <c r="N158">
        <f>MAX(K158,K161)</f>
        <v>4</v>
      </c>
    </row>
    <row r="159" spans="1:14" x14ac:dyDescent="0.25">
      <c r="A159" s="174" t="s">
        <v>29</v>
      </c>
      <c r="B159" s="175" t="s">
        <v>59</v>
      </c>
      <c r="C159" s="163"/>
      <c r="D159" s="119" t="str">
        <f>IF(Questionnaire!$C136="","",1)</f>
        <v/>
      </c>
      <c r="E159" s="131"/>
      <c r="F159" s="115"/>
      <c r="G159">
        <f t="shared" si="34"/>
        <v>0</v>
      </c>
      <c r="H159">
        <f t="shared" si="37"/>
        <v>0</v>
      </c>
      <c r="I159">
        <f t="shared" si="38"/>
        <v>0</v>
      </c>
      <c r="J159">
        <f t="shared" si="39"/>
        <v>0</v>
      </c>
      <c r="K159">
        <f>Questionnaire!D136</f>
        <v>2</v>
      </c>
      <c r="L159">
        <f t="shared" si="35"/>
        <v>0</v>
      </c>
      <c r="M159">
        <f t="shared" si="36"/>
        <v>0</v>
      </c>
    </row>
    <row r="160" spans="1:14" x14ac:dyDescent="0.25">
      <c r="A160" s="176" t="s">
        <v>28</v>
      </c>
      <c r="B160" s="191" t="s">
        <v>60</v>
      </c>
      <c r="C160" s="163"/>
      <c r="D160" s="119"/>
      <c r="E160" s="131" t="str">
        <f>IF(Questionnaire!C137="","",1)</f>
        <v/>
      </c>
      <c r="F160" s="115"/>
      <c r="G160">
        <f t="shared" si="34"/>
        <v>0</v>
      </c>
      <c r="H160">
        <f t="shared" si="37"/>
        <v>0</v>
      </c>
      <c r="I160">
        <f t="shared" si="38"/>
        <v>0</v>
      </c>
      <c r="J160">
        <f t="shared" si="39"/>
        <v>0</v>
      </c>
      <c r="K160">
        <f>Questionnaire!D137</f>
        <v>3</v>
      </c>
      <c r="L160">
        <f t="shared" si="35"/>
        <v>0</v>
      </c>
      <c r="M160">
        <f t="shared" si="36"/>
        <v>0</v>
      </c>
    </row>
    <row r="161" spans="1:14" ht="13.8" thickBot="1" x14ac:dyDescent="0.3">
      <c r="A161" s="192"/>
      <c r="B161" s="193" t="s">
        <v>10</v>
      </c>
      <c r="C161" s="163"/>
      <c r="D161" s="119"/>
      <c r="E161" s="131"/>
      <c r="F161" s="115" t="str">
        <f>IF(Questionnaire!$C138="","",1)</f>
        <v/>
      </c>
      <c r="G161">
        <f t="shared" si="34"/>
        <v>0</v>
      </c>
      <c r="H161">
        <f t="shared" si="37"/>
        <v>0</v>
      </c>
      <c r="I161">
        <f t="shared" si="38"/>
        <v>0</v>
      </c>
      <c r="J161">
        <f t="shared" si="39"/>
        <v>0</v>
      </c>
      <c r="K161">
        <f>Questionnaire!D138</f>
        <v>4</v>
      </c>
      <c r="L161">
        <f t="shared" si="35"/>
        <v>0</v>
      </c>
      <c r="M161">
        <f t="shared" si="36"/>
        <v>0</v>
      </c>
    </row>
    <row r="162" spans="1:14" x14ac:dyDescent="0.25">
      <c r="A162" s="111" t="s">
        <v>72</v>
      </c>
      <c r="B162" s="181" t="s">
        <v>159</v>
      </c>
      <c r="C162" s="163" t="str">
        <f>IF(Questionnaire!$C139="","",1)</f>
        <v/>
      </c>
      <c r="D162" s="119"/>
      <c r="E162" s="131"/>
      <c r="F162" s="115"/>
      <c r="G162">
        <f t="shared" si="34"/>
        <v>0</v>
      </c>
      <c r="H162">
        <f t="shared" si="37"/>
        <v>0</v>
      </c>
      <c r="I162">
        <f t="shared" si="38"/>
        <v>0</v>
      </c>
      <c r="J162">
        <f t="shared" si="39"/>
        <v>0</v>
      </c>
      <c r="K162">
        <f>Questionnaire!D139</f>
        <v>1</v>
      </c>
      <c r="L162">
        <f t="shared" si="35"/>
        <v>0</v>
      </c>
      <c r="M162">
        <f t="shared" si="36"/>
        <v>0</v>
      </c>
      <c r="N162">
        <f>MAX(K162,K165)</f>
        <v>4</v>
      </c>
    </row>
    <row r="163" spans="1:14" x14ac:dyDescent="0.25">
      <c r="A163" s="174" t="s">
        <v>61</v>
      </c>
      <c r="B163" s="182" t="s">
        <v>160</v>
      </c>
      <c r="C163" s="163"/>
      <c r="D163" s="119" t="str">
        <f>IF(Questionnaire!$C140="","",1)</f>
        <v/>
      </c>
      <c r="E163" s="131"/>
      <c r="F163" s="115"/>
      <c r="G163">
        <f t="shared" si="34"/>
        <v>0</v>
      </c>
      <c r="H163">
        <f t="shared" si="37"/>
        <v>0</v>
      </c>
      <c r="I163">
        <f t="shared" si="38"/>
        <v>0</v>
      </c>
      <c r="J163">
        <f t="shared" si="39"/>
        <v>0</v>
      </c>
      <c r="K163">
        <f>Questionnaire!D140</f>
        <v>2</v>
      </c>
      <c r="L163">
        <f t="shared" si="35"/>
        <v>0</v>
      </c>
      <c r="M163">
        <f t="shared" si="36"/>
        <v>0</v>
      </c>
    </row>
    <row r="164" spans="1:14" x14ac:dyDescent="0.25">
      <c r="A164" s="176"/>
      <c r="B164" s="194" t="s">
        <v>161</v>
      </c>
      <c r="C164" s="163"/>
      <c r="D164" s="119"/>
      <c r="E164" s="131" t="str">
        <f>IF(Questionnaire!$C141="","",1)</f>
        <v/>
      </c>
      <c r="F164" s="115"/>
      <c r="G164">
        <f t="shared" si="34"/>
        <v>0</v>
      </c>
      <c r="H164">
        <f t="shared" si="37"/>
        <v>0</v>
      </c>
      <c r="I164">
        <f t="shared" si="38"/>
        <v>0</v>
      </c>
      <c r="J164">
        <f t="shared" si="39"/>
        <v>0</v>
      </c>
      <c r="K164">
        <f>Questionnaire!D141</f>
        <v>3</v>
      </c>
      <c r="L164">
        <f t="shared" si="35"/>
        <v>0</v>
      </c>
      <c r="M164">
        <f t="shared" si="36"/>
        <v>0</v>
      </c>
    </row>
    <row r="165" spans="1:14" ht="13.8" thickBot="1" x14ac:dyDescent="0.3">
      <c r="A165" s="178"/>
      <c r="B165" s="185" t="s">
        <v>162</v>
      </c>
      <c r="C165" s="163"/>
      <c r="D165" s="119"/>
      <c r="E165" s="131"/>
      <c r="F165" s="115" t="str">
        <f>IF(Questionnaire!$C142="","",1)</f>
        <v/>
      </c>
      <c r="G165">
        <f t="shared" si="34"/>
        <v>0</v>
      </c>
      <c r="H165">
        <f t="shared" si="37"/>
        <v>0</v>
      </c>
      <c r="I165">
        <f t="shared" si="38"/>
        <v>0</v>
      </c>
      <c r="J165">
        <f t="shared" si="39"/>
        <v>0</v>
      </c>
      <c r="K165">
        <f>Questionnaire!D142</f>
        <v>4</v>
      </c>
      <c r="L165">
        <f t="shared" si="35"/>
        <v>0</v>
      </c>
      <c r="M165">
        <f t="shared" si="36"/>
        <v>0</v>
      </c>
    </row>
    <row r="166" spans="1:14" x14ac:dyDescent="0.25">
      <c r="A166" s="111" t="s">
        <v>85</v>
      </c>
      <c r="B166" s="173" t="s">
        <v>74</v>
      </c>
      <c r="C166" s="163" t="str">
        <f>IF(Questionnaire!$C143="","",1)</f>
        <v/>
      </c>
      <c r="D166" s="119"/>
      <c r="E166" s="131"/>
      <c r="F166" s="115"/>
      <c r="G166">
        <f t="shared" si="34"/>
        <v>0</v>
      </c>
      <c r="H166">
        <f t="shared" si="37"/>
        <v>0</v>
      </c>
      <c r="I166">
        <f t="shared" si="38"/>
        <v>0</v>
      </c>
      <c r="J166">
        <f t="shared" si="39"/>
        <v>0</v>
      </c>
      <c r="K166">
        <f>Questionnaire!D143</f>
        <v>1</v>
      </c>
      <c r="L166">
        <f t="shared" si="35"/>
        <v>0</v>
      </c>
      <c r="M166">
        <f t="shared" si="36"/>
        <v>0</v>
      </c>
      <c r="N166">
        <f>MAX(K166,K169)</f>
        <v>4</v>
      </c>
    </row>
    <row r="167" spans="1:14" x14ac:dyDescent="0.25">
      <c r="A167" s="174" t="s">
        <v>26</v>
      </c>
      <c r="B167" s="175" t="s">
        <v>75</v>
      </c>
      <c r="C167" s="163"/>
      <c r="D167" s="119" t="str">
        <f>IF(Questionnaire!$C144="","",1)</f>
        <v/>
      </c>
      <c r="E167" s="131"/>
      <c r="F167" s="115"/>
      <c r="G167">
        <f t="shared" si="34"/>
        <v>0</v>
      </c>
      <c r="H167">
        <f t="shared" si="37"/>
        <v>0</v>
      </c>
      <c r="I167">
        <f t="shared" si="38"/>
        <v>0</v>
      </c>
      <c r="J167">
        <f t="shared" si="39"/>
        <v>0</v>
      </c>
      <c r="K167">
        <f>Questionnaire!D144</f>
        <v>2</v>
      </c>
      <c r="L167">
        <f t="shared" si="35"/>
        <v>0</v>
      </c>
      <c r="M167">
        <f t="shared" si="36"/>
        <v>0</v>
      </c>
    </row>
    <row r="168" spans="1:14" x14ac:dyDescent="0.25">
      <c r="A168" s="174"/>
      <c r="B168" s="180" t="s">
        <v>73</v>
      </c>
      <c r="C168" s="163"/>
      <c r="D168" s="119"/>
      <c r="E168" s="131" t="str">
        <f>IF(Questionnaire!$C145="","",1)</f>
        <v/>
      </c>
      <c r="F168" s="115"/>
      <c r="G168">
        <f t="shared" si="34"/>
        <v>0</v>
      </c>
      <c r="H168">
        <f t="shared" si="37"/>
        <v>0</v>
      </c>
      <c r="I168">
        <f t="shared" si="38"/>
        <v>0</v>
      </c>
      <c r="J168">
        <f t="shared" si="39"/>
        <v>0</v>
      </c>
      <c r="K168">
        <f>Questionnaire!D145</f>
        <v>3</v>
      </c>
      <c r="L168">
        <f t="shared" si="35"/>
        <v>0</v>
      </c>
      <c r="M168">
        <f t="shared" si="36"/>
        <v>0</v>
      </c>
    </row>
    <row r="169" spans="1:14" ht="13.8" thickBot="1" x14ac:dyDescent="0.3">
      <c r="A169" s="178"/>
      <c r="B169" s="179" t="s">
        <v>13</v>
      </c>
      <c r="C169" s="163"/>
      <c r="D169" s="119"/>
      <c r="E169" s="131"/>
      <c r="F169" s="115" t="str">
        <f>IF(Questionnaire!$C146="","",1)</f>
        <v/>
      </c>
      <c r="G169">
        <f t="shared" si="34"/>
        <v>0</v>
      </c>
      <c r="H169">
        <f t="shared" si="37"/>
        <v>0</v>
      </c>
      <c r="I169">
        <f t="shared" si="38"/>
        <v>0</v>
      </c>
      <c r="J169">
        <f t="shared" si="39"/>
        <v>0</v>
      </c>
      <c r="K169">
        <f>Questionnaire!D146</f>
        <v>4</v>
      </c>
      <c r="L169">
        <f t="shared" si="35"/>
        <v>0</v>
      </c>
      <c r="M169">
        <f t="shared" si="36"/>
        <v>0</v>
      </c>
    </row>
    <row r="170" spans="1:14" x14ac:dyDescent="0.25">
      <c r="L170">
        <f>SUM(L130:L169)</f>
        <v>0</v>
      </c>
      <c r="N170">
        <f>SUM(N130:N169)</f>
        <v>40</v>
      </c>
    </row>
    <row r="172" spans="1:14" x14ac:dyDescent="0.25">
      <c r="A172" t="s">
        <v>207</v>
      </c>
      <c r="B172" t="e">
        <f>(Questionnaire!$C$5/(Questionnaire!$C$5+Questionnaire!$C$6))</f>
        <v>#DIV/0!</v>
      </c>
    </row>
    <row r="174" spans="1:14" x14ac:dyDescent="0.25">
      <c r="A174" s="155" t="s">
        <v>199</v>
      </c>
      <c r="B174" s="156">
        <f>SUM(C130:C169)</f>
        <v>0</v>
      </c>
      <c r="C174">
        <f>10-B174</f>
        <v>10</v>
      </c>
      <c r="D174">
        <f>B174/10*100</f>
        <v>0</v>
      </c>
    </row>
    <row r="175" spans="1:14" x14ac:dyDescent="0.25">
      <c r="A175" s="155" t="s">
        <v>201</v>
      </c>
      <c r="B175" s="156">
        <f>SUM(D130:D169)</f>
        <v>0</v>
      </c>
      <c r="C175">
        <f>10-B175</f>
        <v>10</v>
      </c>
      <c r="D175">
        <f>B175/10*100</f>
        <v>0</v>
      </c>
    </row>
    <row r="176" spans="1:14" x14ac:dyDescent="0.25">
      <c r="A176" s="155" t="s">
        <v>202</v>
      </c>
      <c r="B176" s="156">
        <f>SUM(E130:E169)</f>
        <v>0</v>
      </c>
      <c r="C176">
        <f>10-B176</f>
        <v>10</v>
      </c>
      <c r="D176">
        <f>B176/10*100</f>
        <v>0</v>
      </c>
    </row>
    <row r="177" spans="1:7" x14ac:dyDescent="0.25">
      <c r="A177" s="155" t="s">
        <v>200</v>
      </c>
      <c r="B177" s="156">
        <f>SUM(F130:F169)</f>
        <v>0</v>
      </c>
      <c r="C177">
        <f>10-B177</f>
        <v>10</v>
      </c>
      <c r="D177">
        <f>B177/10*100</f>
        <v>0</v>
      </c>
    </row>
    <row r="180" spans="1:7" ht="13.8" thickBot="1" x14ac:dyDescent="0.3"/>
    <row r="181" spans="1:7" ht="13.8" thickBot="1" x14ac:dyDescent="0.3">
      <c r="B181" s="195" t="s">
        <v>7</v>
      </c>
    </row>
    <row r="182" spans="1:7" ht="13.8" thickBot="1" x14ac:dyDescent="0.3">
      <c r="A182">
        <v>1</v>
      </c>
      <c r="B182" s="79" t="s">
        <v>496</v>
      </c>
      <c r="C182">
        <f t="shared" ref="C182:C187" si="41">IF(G182&gt;0,1,0)</f>
        <v>0</v>
      </c>
      <c r="D182">
        <f t="shared" ref="D182:D187" si="42">IF(G182&gt;1,1,0)</f>
        <v>0</v>
      </c>
      <c r="E182">
        <f t="shared" ref="E182:E187" si="43">IF(G182&gt;2,1,0)</f>
        <v>0</v>
      </c>
      <c r="F182">
        <f t="shared" ref="F182:F187" si="44">IF(G182&gt;3,1,0)</f>
        <v>0</v>
      </c>
      <c r="G182">
        <f>SUM(L130:L133)</f>
        <v>0</v>
      </c>
    </row>
    <row r="183" spans="1:7" x14ac:dyDescent="0.25">
      <c r="A183">
        <v>2</v>
      </c>
      <c r="B183" s="196" t="s">
        <v>497</v>
      </c>
      <c r="C183">
        <f t="shared" si="41"/>
        <v>0</v>
      </c>
      <c r="D183">
        <f t="shared" si="42"/>
        <v>0</v>
      </c>
      <c r="E183">
        <f t="shared" si="43"/>
        <v>0</v>
      </c>
      <c r="F183">
        <f t="shared" si="44"/>
        <v>0</v>
      </c>
      <c r="G183">
        <f>SUM(L134:L137)</f>
        <v>0</v>
      </c>
    </row>
    <row r="184" spans="1:7" x14ac:dyDescent="0.25">
      <c r="A184">
        <v>3</v>
      </c>
      <c r="B184" s="168" t="s">
        <v>498</v>
      </c>
      <c r="C184">
        <f t="shared" si="41"/>
        <v>0</v>
      </c>
      <c r="D184">
        <f t="shared" si="42"/>
        <v>0</v>
      </c>
      <c r="E184">
        <f t="shared" si="43"/>
        <v>0</v>
      </c>
      <c r="F184">
        <f t="shared" si="44"/>
        <v>0</v>
      </c>
      <c r="G184">
        <f>SUM(L138:L141)</f>
        <v>0</v>
      </c>
    </row>
    <row r="185" spans="1:7" ht="13.8" thickBot="1" x14ac:dyDescent="0.3">
      <c r="A185">
        <v>7</v>
      </c>
      <c r="B185" s="171" t="s">
        <v>391</v>
      </c>
      <c r="C185">
        <f t="shared" si="41"/>
        <v>0</v>
      </c>
      <c r="D185">
        <f t="shared" si="42"/>
        <v>0</v>
      </c>
      <c r="E185">
        <f t="shared" si="43"/>
        <v>0</v>
      </c>
      <c r="F185">
        <f t="shared" si="44"/>
        <v>0</v>
      </c>
      <c r="G185">
        <f>SUM(L142:L145)</f>
        <v>0</v>
      </c>
    </row>
    <row r="186" spans="1:7" x14ac:dyDescent="0.25">
      <c r="A186">
        <v>8</v>
      </c>
      <c r="B186" s="197" t="s">
        <v>499</v>
      </c>
      <c r="C186">
        <f t="shared" si="41"/>
        <v>0</v>
      </c>
      <c r="D186">
        <f t="shared" si="42"/>
        <v>0</v>
      </c>
      <c r="E186">
        <f t="shared" si="43"/>
        <v>0</v>
      </c>
      <c r="F186">
        <f t="shared" si="44"/>
        <v>0</v>
      </c>
      <c r="G186">
        <f>SUM(L146:L149)</f>
        <v>0</v>
      </c>
    </row>
    <row r="187" spans="1:7" x14ac:dyDescent="0.25">
      <c r="A187">
        <v>4</v>
      </c>
      <c r="B187" s="12" t="s">
        <v>500</v>
      </c>
      <c r="C187">
        <f t="shared" si="41"/>
        <v>0</v>
      </c>
      <c r="D187">
        <f t="shared" si="42"/>
        <v>0</v>
      </c>
      <c r="E187">
        <f t="shared" si="43"/>
        <v>0</v>
      </c>
      <c r="F187">
        <f t="shared" si="44"/>
        <v>0</v>
      </c>
      <c r="G187">
        <f>SUM(L150:L153)</f>
        <v>0</v>
      </c>
    </row>
    <row r="188" spans="1:7" x14ac:dyDescent="0.25">
      <c r="A188">
        <v>5</v>
      </c>
      <c r="B188" s="164" t="s">
        <v>501</v>
      </c>
      <c r="C188">
        <f>IF(G188&gt;0,1,0)</f>
        <v>0</v>
      </c>
      <c r="D188">
        <f>IF(G188&gt;1,1,0)</f>
        <v>0</v>
      </c>
      <c r="E188">
        <f>IF(G188&gt;2,1,0)</f>
        <v>0</v>
      </c>
      <c r="F188">
        <f>IF(G188&gt;3,1,0)</f>
        <v>0</v>
      </c>
      <c r="G188">
        <f>SUM(L154:L157)</f>
        <v>0</v>
      </c>
    </row>
    <row r="189" spans="1:7" ht="13.8" thickBot="1" x14ac:dyDescent="0.3">
      <c r="A189">
        <v>6</v>
      </c>
      <c r="B189" s="171" t="s">
        <v>416</v>
      </c>
      <c r="C189">
        <f>IF(G189&gt;0,1,0)</f>
        <v>0</v>
      </c>
      <c r="D189">
        <f>IF(G189&gt;1,1,0)</f>
        <v>0</v>
      </c>
      <c r="E189">
        <f>IF(G189&gt;2,1,0)</f>
        <v>0</v>
      </c>
      <c r="F189">
        <f>IF(G189&gt;3,1,0)</f>
        <v>0</v>
      </c>
      <c r="G189">
        <f>SUM(L158:L161)</f>
        <v>0</v>
      </c>
    </row>
    <row r="190" spans="1:7" x14ac:dyDescent="0.25">
      <c r="A190">
        <v>9</v>
      </c>
      <c r="B190" s="197" t="s">
        <v>495</v>
      </c>
      <c r="C190">
        <f>IF(G190&gt;0,1,0)</f>
        <v>0</v>
      </c>
      <c r="D190">
        <f>IF(G190&gt;1,1,0)</f>
        <v>0</v>
      </c>
      <c r="E190">
        <f>IF(G190&gt;2,1,0)</f>
        <v>0</v>
      </c>
      <c r="F190">
        <f>IF(G190&gt;3,1,0)</f>
        <v>0</v>
      </c>
      <c r="G190">
        <f>SUM(L162:L165)</f>
        <v>0</v>
      </c>
    </row>
    <row r="191" spans="1:7" x14ac:dyDescent="0.25">
      <c r="A191">
        <v>10</v>
      </c>
      <c r="B191" s="198" t="s">
        <v>428</v>
      </c>
      <c r="C191">
        <f>IF(G191&gt;0,1,0)</f>
        <v>0</v>
      </c>
      <c r="D191">
        <f>IF(G191&gt;1,1,0)</f>
        <v>0</v>
      </c>
      <c r="E191">
        <f>IF(G191&gt;2,1,0)</f>
        <v>0</v>
      </c>
      <c r="F191">
        <f>IF(G191&gt;3,1,0)</f>
        <v>0</v>
      </c>
      <c r="G191">
        <f>SUM(L166:L169)</f>
        <v>0</v>
      </c>
    </row>
    <row r="193" spans="1:2" x14ac:dyDescent="0.25">
      <c r="A193" s="155" t="s">
        <v>210</v>
      </c>
      <c r="B193" s="257">
        <f>(Analysetabelle!$L$170/Analysetabelle!$N$170)*100</f>
        <v>0</v>
      </c>
    </row>
    <row r="194" spans="1:2" x14ac:dyDescent="0.25">
      <c r="A194" s="155" t="s">
        <v>211</v>
      </c>
      <c r="B194" s="257" t="e">
        <f>(Analysetabelle!$L$83/Analysetabelle!$M$83)*100</f>
        <v>#DIV/0!</v>
      </c>
    </row>
    <row r="195" spans="1:2" x14ac:dyDescent="0.25">
      <c r="A195" s="155" t="s">
        <v>212</v>
      </c>
      <c r="B195" s="257" t="e">
        <f>(Analysetabelle!$N$83/Analysetabelle!$M$83)*100</f>
        <v>#DIV/0!</v>
      </c>
    </row>
    <row r="196" spans="1:2" x14ac:dyDescent="0.25">
      <c r="B196" s="257"/>
    </row>
    <row r="197" spans="1:2" x14ac:dyDescent="0.25">
      <c r="A197" s="155" t="s">
        <v>213</v>
      </c>
      <c r="B197" s="257" t="e">
        <f>(Analysetabelle!B194)-(Analysetabelle!B193)</f>
        <v>#DIV/0!</v>
      </c>
    </row>
    <row r="198" spans="1:2" x14ac:dyDescent="0.25">
      <c r="A198" s="155" t="s">
        <v>214</v>
      </c>
      <c r="B198" s="257" t="e">
        <f>(Analysetabelle!B195)-(Analysetabelle!B193)</f>
        <v>#DIV/0!</v>
      </c>
    </row>
    <row r="201" spans="1:2" x14ac:dyDescent="0.25">
      <c r="A201" s="155" t="s">
        <v>215</v>
      </c>
      <c r="B201" s="155" t="s">
        <v>502</v>
      </c>
    </row>
    <row r="202" spans="1:2" x14ac:dyDescent="0.25">
      <c r="A202" s="155" t="s">
        <v>216</v>
      </c>
      <c r="B202" s="155" t="s">
        <v>503</v>
      </c>
    </row>
    <row r="203" spans="1:2" x14ac:dyDescent="0.25">
      <c r="A203" s="155" t="s">
        <v>217</v>
      </c>
      <c r="B203" s="155" t="s">
        <v>504</v>
      </c>
    </row>
    <row r="204" spans="1:2" x14ac:dyDescent="0.25">
      <c r="A204" s="155" t="s">
        <v>218</v>
      </c>
      <c r="B204" s="155" t="s">
        <v>505</v>
      </c>
    </row>
    <row r="205" spans="1:2" x14ac:dyDescent="0.25">
      <c r="A205" s="155" t="s">
        <v>219</v>
      </c>
      <c r="B205" s="155" t="s">
        <v>506</v>
      </c>
    </row>
    <row r="206" spans="1:2" x14ac:dyDescent="0.25">
      <c r="A206" s="155" t="s">
        <v>220</v>
      </c>
      <c r="B206" s="155" t="s">
        <v>507</v>
      </c>
    </row>
  </sheetData>
  <phoneticPr fontId="7" type="noConversion"/>
  <pageMargins left="0.78740157499999996" right="0.78740157499999996" top="0.984251969" bottom="0.984251969" header="0.4921259845" footer="0.4921259845"/>
  <pageSetup paperSize="9" orientation="portrait" horizontalDpi="1200" verticalDpi="12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250593FCFB245448A82BFBD196594E7" ma:contentTypeVersion="18" ma:contentTypeDescription="Create a new document." ma:contentTypeScope="" ma:versionID="d88359a8963ea0830d90b0efd334c35c">
  <xsd:schema xmlns:xsd="http://www.w3.org/2001/XMLSchema" xmlns:xs="http://www.w3.org/2001/XMLSchema" xmlns:p="http://schemas.microsoft.com/office/2006/metadata/properties" xmlns:ns3="4c46ec24-4b21-492c-a1e9-06e137a4c6f3" xmlns:ns4="3c2f5479-b667-4bfa-a834-eecc172edfeb" targetNamespace="http://schemas.microsoft.com/office/2006/metadata/properties" ma:root="true" ma:fieldsID="11b63f236668e1030319a33ba8216969" ns3:_="" ns4:_="">
    <xsd:import namespace="4c46ec24-4b21-492c-a1e9-06e137a4c6f3"/>
    <xsd:import namespace="3c2f5479-b667-4bfa-a834-eecc172edfe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4:SharedWithUsers" minOccurs="0"/>
                <xsd:element ref="ns4:SharedWithDetails" minOccurs="0"/>
                <xsd:element ref="ns4:SharingHintHash" minOccurs="0"/>
                <xsd:element ref="ns3:MediaServiceObjectDetectorVersions" minOccurs="0"/>
                <xsd:element ref="ns3:_activity"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46ec24-4b21-492c-a1e9-06e137a4c6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_activity" ma:index="23" nillable="true" ma:displayName="_activity" ma:hidden="true" ma:internalName="_activity">
      <xsd:simpleType>
        <xsd:restriction base="dms:Note"/>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c2f5479-b667-4bfa-a834-eecc172edfeb"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SharingHintHash" ma:index="2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FCDD0EF-1A8B-4022-9FFB-68A3B1C42415}">
  <ds:schemaRefs>
    <ds:schemaRef ds:uri="http://schemas.microsoft.com/sharepoint/v3/contenttype/forms"/>
  </ds:schemaRefs>
</ds:datastoreItem>
</file>

<file path=customXml/itemProps2.xml><?xml version="1.0" encoding="utf-8"?>
<ds:datastoreItem xmlns:ds="http://schemas.openxmlformats.org/officeDocument/2006/customXml" ds:itemID="{47E0C4A4-6E7B-44A9-8095-ACDC84760B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46ec24-4b21-492c-a1e9-06e137a4c6f3"/>
    <ds:schemaRef ds:uri="3c2f5479-b667-4bfa-a834-eecc172edf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441252-AB20-4CB6-8E1B-3C0BFFE3F72F}">
  <ds:schemaRefs>
    <ds:schemaRef ds:uri="http://purl.org/dc/dcmitype/"/>
    <ds:schemaRef ds:uri="3c2f5479-b667-4bfa-a834-eecc172edfeb"/>
    <ds:schemaRef ds:uri="http://schemas.microsoft.com/office/2006/metadata/properties"/>
    <ds:schemaRef ds:uri="http://purl.org/dc/elements/1.1/"/>
    <ds:schemaRef ds:uri="http://purl.org/dc/terms/"/>
    <ds:schemaRef ds:uri="4c46ec24-4b21-492c-a1e9-06e137a4c6f3"/>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3</vt:i4>
      </vt:variant>
    </vt:vector>
  </HeadingPairs>
  <TitlesOfParts>
    <vt:vector size="8" baseType="lpstr">
      <vt:lpstr>Instructions</vt:lpstr>
      <vt:lpstr>Questionnaire</vt:lpstr>
      <vt:lpstr>Évaluation</vt:lpstr>
      <vt:lpstr>Impressum</vt:lpstr>
      <vt:lpstr>Analysetabelle</vt:lpstr>
      <vt:lpstr>Évaluation!Druckbereich</vt:lpstr>
      <vt:lpstr>Instructions!Druckbereich</vt:lpstr>
      <vt:lpstr>Questionnaire!Druckbereich</vt:lpstr>
    </vt:vector>
  </TitlesOfParts>
  <Company>FiBL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silvia.ivemeyer</dc:creator>
  <cp:lastModifiedBy>vbü</cp:lastModifiedBy>
  <cp:lastPrinted>2025-11-10T10:18:20Z</cp:lastPrinted>
  <dcterms:created xsi:type="dcterms:W3CDTF">2003-06-23T12:17:30Z</dcterms:created>
  <dcterms:modified xsi:type="dcterms:W3CDTF">2025-11-11T09:01:54Z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0x010100A250593FCFB245448A82BFBD196594E7</vt:lpwstr>
  </property>
  <property fmtid="{D5CDD505-2E9C-101B-9397-08002B2CF9AE}" pid="3" name="_activity">
    <vt:lpwstr/>
  </property>
</Properties>
</file>