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335" windowHeight="6660" tabRatio="756" activeTab="1"/>
  </bookViews>
  <sheets>
    <sheet name="Anleitung" sheetId="1" r:id="rId1"/>
    <sheet name="fragebogenbetrieb" sheetId="2" r:id="rId2"/>
    <sheet name="fragebogenkuh" sheetId="3" r:id="rId3"/>
    <sheet name="Bericht standortgerecht" sheetId="4" r:id="rId4"/>
    <sheet name="Analysetabelle" sheetId="5" state="hidden" r:id="rId5"/>
    <sheet name="Bericht tiergerecht" sheetId="6" r:id="rId6"/>
  </sheets>
  <definedNames>
    <definedName name="_xlnm.Print_Area" localSheetId="0">'Anleitung'!$A$1:$A$12</definedName>
    <definedName name="_xlnm.Print_Area" localSheetId="3">'Bericht standortgerecht'!$A$1:$R$56</definedName>
    <definedName name="_xlnm.Print_Area" localSheetId="5">'Bericht tiergerecht'!$A$1:$R$57</definedName>
    <definedName name="_xlnm.Print_Area" localSheetId="1">'fragebogenbetrieb'!$A$1:$D$92</definedName>
    <definedName name="_xlnm.Print_Area" localSheetId="2">'fragebogenkuh'!$A$1:$D$54</definedName>
  </definedNames>
  <calcPr fullCalcOnLoad="1"/>
</workbook>
</file>

<file path=xl/sharedStrings.xml><?xml version="1.0" encoding="utf-8"?>
<sst xmlns="http://schemas.openxmlformats.org/spreadsheetml/2006/main" count="553" uniqueCount="370">
  <si>
    <t>Einteilung</t>
  </si>
  <si>
    <t>ruhig, phlegmatisch</t>
  </si>
  <si>
    <t>0 - 9 % Kunstwiese</t>
  </si>
  <si>
    <t>Bergzonen 2 - 4 oder regelmässige Alpung der Kühe</t>
  </si>
  <si>
    <t>Ackerbauzone (Talgebiet)</t>
  </si>
  <si>
    <t>grobknochig</t>
  </si>
  <si>
    <t>feingliedrig</t>
  </si>
  <si>
    <t>Parameter</t>
  </si>
  <si>
    <t>Warmbelüftung</t>
  </si>
  <si>
    <t>Bodentrocknung</t>
  </si>
  <si>
    <t>sinneswach, sensibel, temperamentvoll</t>
  </si>
  <si>
    <t>Leistungsgruppen KF</t>
  </si>
  <si>
    <t>Leistungsgruppen Grundfutter + KF</t>
  </si>
  <si>
    <t>&lt; 25 Monate</t>
  </si>
  <si>
    <t>Übergangszone, Bergzone 1</t>
  </si>
  <si>
    <t>Voralpine Hügelzone</t>
  </si>
  <si>
    <t>Anzahl Nutzungen der</t>
  </si>
  <si>
    <t>1 bis 2</t>
  </si>
  <si>
    <t>2 bis 3</t>
  </si>
  <si>
    <t>4 bis 5</t>
  </si>
  <si>
    <t>5 bis 6</t>
  </si>
  <si>
    <t>10 - 39 % Kunstwiese</t>
  </si>
  <si>
    <t>40 - 79 % Kunstwiese</t>
  </si>
  <si>
    <t>80 -100 % Kunstwiese</t>
  </si>
  <si>
    <t>ha LN (ohne Spezialkulturen):</t>
  </si>
  <si>
    <t>KUHTYPEN</t>
  </si>
  <si>
    <r>
      <t xml:space="preserve">Ø </t>
    </r>
    <r>
      <rPr>
        <sz val="10"/>
        <rFont val="Arial"/>
        <family val="0"/>
      </rPr>
      <t>Milch / Ø Gewicht</t>
    </r>
  </si>
  <si>
    <t>(Herden - Ø)</t>
  </si>
  <si>
    <t>Messungen durch Projektpersonal</t>
  </si>
  <si>
    <t>und Projektpersonal)</t>
  </si>
  <si>
    <t>(Beurteilung durch Stallpersonal</t>
  </si>
  <si>
    <t>Heubelüftung + Bodentrocknung</t>
  </si>
  <si>
    <t>Alles Heu wird belüftet</t>
  </si>
  <si>
    <t xml:space="preserve">alle Kühe gleich </t>
  </si>
  <si>
    <r>
      <t xml:space="preserve">Katasterzonen </t>
    </r>
    <r>
      <rPr>
        <b/>
        <sz val="10"/>
        <rFont val="Arial"/>
        <family val="2"/>
      </rPr>
      <t>(ZONE)</t>
    </r>
  </si>
  <si>
    <r>
      <t xml:space="preserve">Hauptfutterflächen </t>
    </r>
    <r>
      <rPr>
        <b/>
        <sz val="10"/>
        <rFont val="Arial"/>
        <family val="2"/>
      </rPr>
      <t>(NUTZ)</t>
    </r>
  </si>
  <si>
    <r>
      <t xml:space="preserve">Stall </t>
    </r>
    <r>
      <rPr>
        <b/>
        <sz val="10"/>
        <rFont val="Arial"/>
        <family val="2"/>
      </rPr>
      <t>(STALL)</t>
    </r>
  </si>
  <si>
    <r>
      <t xml:space="preserve">Grünland: </t>
    </r>
    <r>
      <rPr>
        <b/>
        <sz val="10"/>
        <rFont val="Arial"/>
        <family val="2"/>
      </rPr>
      <t>(FUT.FL.)</t>
    </r>
  </si>
  <si>
    <r>
      <t xml:space="preserve">Konservierung Heu </t>
    </r>
    <r>
      <rPr>
        <b/>
        <sz val="10"/>
        <rFont val="Arial"/>
        <family val="2"/>
      </rPr>
      <t>(HEU)</t>
    </r>
  </si>
  <si>
    <r>
      <t xml:space="preserve">Konservierung Silo </t>
    </r>
    <r>
      <rPr>
        <b/>
        <sz val="10"/>
        <rFont val="Arial"/>
        <family val="2"/>
      </rPr>
      <t>(SILO)</t>
    </r>
  </si>
  <si>
    <r>
      <t xml:space="preserve">Futtervorlage </t>
    </r>
    <r>
      <rPr>
        <b/>
        <sz val="10"/>
        <rFont val="Arial"/>
        <family val="2"/>
      </rPr>
      <t>(FUT.VORL.)</t>
    </r>
  </si>
  <si>
    <r>
      <t xml:space="preserve">Weidesystem </t>
    </r>
    <r>
      <rPr>
        <b/>
        <sz val="10"/>
        <rFont val="Arial"/>
        <family val="2"/>
      </rPr>
      <t>(WEID)</t>
    </r>
  </si>
  <si>
    <t>Betriebsauswertung</t>
  </si>
  <si>
    <t>Summe</t>
  </si>
  <si>
    <t>Prozent-Pt.</t>
  </si>
  <si>
    <t>Flächennutzung</t>
  </si>
  <si>
    <t>Niederschläge</t>
  </si>
  <si>
    <t>Zone</t>
  </si>
  <si>
    <t>Stall</t>
  </si>
  <si>
    <t>Grünland</t>
  </si>
  <si>
    <t>Heukonservierung</t>
  </si>
  <si>
    <t>Silagekonservierung</t>
  </si>
  <si>
    <t>Futtervorlage</t>
  </si>
  <si>
    <t>Arbeitskräfte</t>
  </si>
  <si>
    <t>SUM</t>
  </si>
  <si>
    <t>Datum:</t>
  </si>
  <si>
    <t>Betriebsanalyse</t>
  </si>
  <si>
    <t>entspr.:</t>
  </si>
  <si>
    <t>BETRIEBSANALYSE</t>
  </si>
  <si>
    <t>Gesamtscore Betrieb:</t>
  </si>
  <si>
    <t xml:space="preserve"> </t>
  </si>
  <si>
    <t>GRAFIK 2</t>
  </si>
  <si>
    <t>Histogramm</t>
  </si>
  <si>
    <t>PUNKTE</t>
  </si>
  <si>
    <t>PUNkteHERDE</t>
  </si>
  <si>
    <t>MAX</t>
  </si>
  <si>
    <t>HERDENANALYSE</t>
  </si>
  <si>
    <t>Gesamtscore Herde:</t>
  </si>
  <si>
    <t>Gewicht</t>
  </si>
  <si>
    <t>Fundament</t>
  </si>
  <si>
    <t>Körperkondition</t>
  </si>
  <si>
    <t>Temperament</t>
  </si>
  <si>
    <t>Erstkalbealter</t>
  </si>
  <si>
    <t>Herdenanalyse</t>
  </si>
  <si>
    <t>Betriebsbericht Kuh- und Betriebstyp für:</t>
  </si>
  <si>
    <t>mittel, eher ruhig</t>
  </si>
  <si>
    <t>% behornte Tiere</t>
  </si>
  <si>
    <t>saisonale Abkalbung?</t>
  </si>
  <si>
    <t>mittel, eher temperamentvoll</t>
  </si>
  <si>
    <r>
      <t xml:space="preserve">Herden - </t>
    </r>
    <r>
      <rPr>
        <sz val="10"/>
        <rFont val="Arial"/>
        <family val="2"/>
      </rPr>
      <t>Ø der laktierenden Tiere</t>
    </r>
  </si>
  <si>
    <t>Anzahl Milchkühe</t>
  </si>
  <si>
    <r>
      <t xml:space="preserve">Herden - </t>
    </r>
    <r>
      <rPr>
        <sz val="10"/>
        <rFont val="Arial"/>
        <family val="2"/>
      </rPr>
      <t xml:space="preserve">Ø der </t>
    </r>
    <r>
      <rPr>
        <b/>
        <i/>
        <sz val="10"/>
        <rFont val="Arial"/>
        <family val="2"/>
      </rPr>
      <t>laktierenden</t>
    </r>
    <r>
      <rPr>
        <sz val="10"/>
        <rFont val="Arial"/>
        <family val="2"/>
      </rPr>
      <t xml:space="preserve"> Kühe</t>
    </r>
  </si>
  <si>
    <t>(&gt; 70 % der Herde)</t>
  </si>
  <si>
    <t>mittel, eher grob</t>
  </si>
  <si>
    <t>mittel, eher fein</t>
  </si>
  <si>
    <t>Nur Galtkühe anders</t>
  </si>
  <si>
    <t>Energie-Raufutter</t>
  </si>
  <si>
    <t>dunkler Stall mit knappen Abmessungen</t>
  </si>
  <si>
    <t>dunkler Stall mit grosszügigen Abmessungen</t>
  </si>
  <si>
    <t>heller Stall mit knappen Abmessungen</t>
  </si>
  <si>
    <t>heller Stall mit teilweise grosszügigen Abmessungen</t>
  </si>
  <si>
    <t>heller Stall mit großzügigen Abmessungen</t>
  </si>
  <si>
    <t>Stallbereichen, in anderen nicht</t>
  </si>
  <si>
    <r>
      <t>knapp heisst:</t>
    </r>
    <r>
      <rPr>
        <sz val="10"/>
        <rFont val="Arial"/>
        <family val="2"/>
      </rPr>
      <t xml:space="preserve"> Minimalanforderung erfüllt</t>
    </r>
  </si>
  <si>
    <r>
      <t xml:space="preserve">hell heisst: </t>
    </r>
    <r>
      <rPr>
        <sz val="10"/>
        <rFont val="Arial"/>
        <family val="2"/>
      </rPr>
      <t>luftig, licht</t>
    </r>
  </si>
  <si>
    <r>
      <t xml:space="preserve">teilweise grosszügig heisst: </t>
    </r>
    <r>
      <rPr>
        <sz val="10"/>
        <rFont val="Arial"/>
        <family val="2"/>
      </rPr>
      <t>in einzelnen</t>
    </r>
  </si>
  <si>
    <t>dunkler Stall mit kleinen Abmessungen</t>
  </si>
  <si>
    <t>heller mit teilweise grosszügigen Abmessungen</t>
  </si>
  <si>
    <t>Jahresmilchleistung</t>
  </si>
  <si>
    <t>Körperkondition (BCS)</t>
  </si>
  <si>
    <t>25 - 29 Monate</t>
  </si>
  <si>
    <t>&gt; 34 Monate</t>
  </si>
  <si>
    <t>30 - 34 Monate</t>
  </si>
  <si>
    <t>Nach Anteil der mögl. Punkte</t>
  </si>
  <si>
    <t>leicht</t>
  </si>
  <si>
    <t>zu</t>
  </si>
  <si>
    <t>ver-</t>
  </si>
  <si>
    <t>ändern</t>
  </si>
  <si>
    <t>schwer /</t>
  </si>
  <si>
    <t>gar  nicht</t>
  </si>
  <si>
    <t>veränder-</t>
  </si>
  <si>
    <t>bar</t>
  </si>
  <si>
    <t>alle Kühe gleich (Grundfutter)</t>
  </si>
  <si>
    <t>Grösse</t>
  </si>
  <si>
    <t>&lt; 135 cm Wh</t>
  </si>
  <si>
    <t>Bemuskelung</t>
  </si>
  <si>
    <t>mittlere Bemuskelung, eher stark</t>
  </si>
  <si>
    <t>mittlere Bemuskelung, eher schwach</t>
  </si>
  <si>
    <t>schwache Bemuskelung</t>
  </si>
  <si>
    <t>starke Bemuskelung</t>
  </si>
  <si>
    <t>flex</t>
  </si>
  <si>
    <t>nonflex</t>
  </si>
  <si>
    <t>Erstkalbealter (EKA)</t>
  </si>
  <si>
    <r>
      <t>Temperament</t>
    </r>
    <r>
      <rPr>
        <sz val="10"/>
        <rFont val="Arial"/>
        <family val="0"/>
      </rPr>
      <t xml:space="preserve"> (&gt; 70 % der Tiere)</t>
    </r>
    <r>
      <rPr>
        <b/>
        <sz val="10"/>
        <rFont val="Arial"/>
        <family val="2"/>
      </rPr>
      <t xml:space="preserve"> (TEMP</t>
    </r>
    <r>
      <rPr>
        <sz val="10"/>
        <rFont val="Arial"/>
        <family val="0"/>
      </rPr>
      <t>)</t>
    </r>
  </si>
  <si>
    <t>Milchleistung: (MILCH)</t>
  </si>
  <si>
    <t>Fundament (BEIN)</t>
  </si>
  <si>
    <t>Gewicht (ausgewachsen) (KG)</t>
  </si>
  <si>
    <t>&gt; 70 % der Herde</t>
  </si>
  <si>
    <t>Energie-Grundfutter</t>
  </si>
  <si>
    <t>Keine Energie-Grundfutterzugabe</t>
  </si>
  <si>
    <t>Energie-Grundfutterzugabe nur im Herbst</t>
  </si>
  <si>
    <t>Energie-Grundfutterzugabe im Winter (Mais / Rüben)</t>
  </si>
  <si>
    <t>ganzjährige Energie-Grundfutterzugabe (Mais / Rüben)</t>
  </si>
  <si>
    <t>behornte Tiere in % der Herde</t>
  </si>
  <si>
    <t xml:space="preserve">(&gt; 70 % der Tiere) </t>
  </si>
  <si>
    <t>Standweide 4/4 (Vollweide)</t>
  </si>
  <si>
    <t>Standweide 1/4 (Hauptfütterung im Stall)</t>
  </si>
  <si>
    <t>Umtriebsweide 4/4 (Vollweide)</t>
  </si>
  <si>
    <t>Umtriebsweide 1/4 (Hauptfütterung im Stall)</t>
  </si>
  <si>
    <t>Protionenweide 1/2 - 1/4 (Hauptfütterung im Stall)</t>
  </si>
  <si>
    <t>Standweide 1/2 bis 3/4 (1/4 bis 1/2 Fütterung im Stall)</t>
  </si>
  <si>
    <t>Umtriebsweide 1/2 bis 3/4 (1/4 bis1/2 Fütterung im Stall)</t>
  </si>
  <si>
    <t>Portionenweide 4/4 - 3/4 (Vollweide o. wenig Stallfütterung)</t>
  </si>
  <si>
    <t>(Jahre)</t>
  </si>
  <si>
    <t>Auswertung summarisch: (geringes bis hohes Spektrum der Möglichkeiten des Betriebes)</t>
  </si>
  <si>
    <t>Auswertung summarisch (gut anpassungsfähig bis wenig anpassungsfähig)</t>
  </si>
  <si>
    <t>Nach Anteil mögl. Punkte</t>
  </si>
  <si>
    <t>3 bis 4</t>
  </si>
  <si>
    <t>Weidesystem Sommer</t>
  </si>
  <si>
    <t>Tierbesatz</t>
  </si>
  <si>
    <t>Portionenweide 3/4 - 4/4 (Vollweide o. wenig Stallfütterung)</t>
  </si>
  <si>
    <t>&lt; 5000 kg / Jahr</t>
  </si>
  <si>
    <t>Frühling u. Herbst</t>
  </si>
  <si>
    <t>Sommer</t>
  </si>
  <si>
    <t>Ø Jahresmichleistung</t>
  </si>
  <si>
    <t>Milchleistung / kg LG</t>
  </si>
  <si>
    <t xml:space="preserve">% Natursprung </t>
  </si>
  <si>
    <t>Haupt-Abgangsursachen</t>
  </si>
  <si>
    <t>Hauptabgangsursachen</t>
  </si>
  <si>
    <t>ganzjährige Energie-Grundfutterzugabe</t>
  </si>
  <si>
    <t>(z.B. Mais, Maissilage, Futterrüben,</t>
  </si>
  <si>
    <t>Nur Galtkühe separat</t>
  </si>
  <si>
    <t>Leistungsgruppen Kraftfutter</t>
  </si>
  <si>
    <t>Leistungsgruppen Grundfutter + Kraftfutter</t>
  </si>
  <si>
    <t>kein Kraftfutter-Einsatz</t>
  </si>
  <si>
    <t>Zum Ausgleich der Ration (Startphase / Einzeltiere) &lt; 150 kg / Jahr</t>
  </si>
  <si>
    <t>Zum Ausgleich der Ration (ganze Laktation) &lt; 300 kg / Jahr</t>
  </si>
  <si>
    <t>Kraftfutter-Einsatz: &gt;300 kg / Jahr</t>
  </si>
  <si>
    <t xml:space="preserve">kg Kraftfutter / Jahr gilt im Schnitt pro Tier </t>
  </si>
  <si>
    <t>10. Kraftfutter-Einsatz</t>
  </si>
  <si>
    <t>5. Kunstwiesenanteil</t>
  </si>
  <si>
    <t>6. Konservierung Heu</t>
  </si>
  <si>
    <t>9. Futtervorlage</t>
  </si>
  <si>
    <r>
      <t xml:space="preserve">(AK / 25 GVE) </t>
    </r>
    <r>
      <rPr>
        <sz val="10"/>
        <rFont val="Arial"/>
        <family val="2"/>
      </rPr>
      <t>(gilt für alle Arbeiten</t>
    </r>
  </si>
  <si>
    <t>rund ums Milchvieh)</t>
  </si>
  <si>
    <t>11. Weidesystem Frühling und Herbst</t>
  </si>
  <si>
    <t>12. Weidesystem Sommer</t>
  </si>
  <si>
    <t>4. Stall</t>
  </si>
  <si>
    <t>3. Jahresniederschlagsmenge</t>
  </si>
  <si>
    <t>2. Anz. Nutzungen Hauptfutterflächen</t>
  </si>
  <si>
    <t>(Nutzungsintensität)</t>
  </si>
  <si>
    <t>1. Katasterzone</t>
  </si>
  <si>
    <t>Name</t>
  </si>
  <si>
    <t>&lt; 0.7 Arbeitskräfte oder häufiger  Personalwechsel</t>
  </si>
  <si>
    <t xml:space="preserve">0.7 - 1 Arbeitskräfte </t>
  </si>
  <si>
    <t>0.7 - 1 Arbeitskräfte und grosses Interesse an Kühen</t>
  </si>
  <si>
    <t>1.1 - 1.5 Arbeitskräfte</t>
  </si>
  <si>
    <t>1.1 - 1.5 Arbeitskräfte und grosses Interesse an Kühen</t>
  </si>
  <si>
    <t xml:space="preserve">1.6 - 2 Arbeitskräfte </t>
  </si>
  <si>
    <t>&gt; 4</t>
  </si>
  <si>
    <t>Milchviehanteil an RGVE: 70 - 79%</t>
  </si>
  <si>
    <t xml:space="preserve">13. Anteil Milchvieh an </t>
  </si>
  <si>
    <t>raufutterverzehrender GVE</t>
  </si>
  <si>
    <t>(für Milchkühe)</t>
  </si>
  <si>
    <t>Standweide: ab 1 Monat</t>
  </si>
  <si>
    <t xml:space="preserve">% Futterzukauf für das Milchvieh / Jahr </t>
  </si>
  <si>
    <t xml:space="preserve"> ab 5 % der Milchviehration, aufs Jahr gerechnet</t>
  </si>
  <si>
    <t>ab 15% der Milchviehation</t>
  </si>
  <si>
    <t xml:space="preserve">ab 20% der Milchviehration </t>
  </si>
  <si>
    <t xml:space="preserve"> ab 10% der Milchviehation</t>
  </si>
  <si>
    <t xml:space="preserve">ab 30% der Milchviehration </t>
  </si>
  <si>
    <t>ab 40% der Milchviehration</t>
  </si>
  <si>
    <t>ab 50% der Milchviehration</t>
  </si>
  <si>
    <t>Auswertung summarisch: (geringes bis hohes Spektrum der Möglichkeiten des Betriebes ohne Grundfutterzukauf)</t>
  </si>
  <si>
    <t>Ø-Laktationen der Milchkühe:</t>
  </si>
  <si>
    <t xml:space="preserve">Bergzonen 2 - 4 </t>
  </si>
  <si>
    <t>&gt;2100</t>
  </si>
  <si>
    <t>1800 - 2100 mm</t>
  </si>
  <si>
    <t>1400 - 1790 mm</t>
  </si>
  <si>
    <t>1000 - 1390 mm</t>
  </si>
  <si>
    <t>700 - 990 mm</t>
  </si>
  <si>
    <t>&lt; 700 mm ohne Bewässerung der Futterflächen</t>
  </si>
  <si>
    <r>
      <t xml:space="preserve">&lt; 700 mm mit Bewässerung von </t>
    </r>
    <r>
      <rPr>
        <sz val="10"/>
        <rFont val="Arial"/>
        <family val="0"/>
      </rPr>
      <t>≤</t>
    </r>
    <r>
      <rPr>
        <sz val="10"/>
        <rFont val="Arial"/>
        <family val="2"/>
      </rPr>
      <t xml:space="preserve"> 1/3 der Futterflächen</t>
    </r>
  </si>
  <si>
    <t>&lt; 700 mm mit Bewässerung von &gt; 1/3 der Futterflächen</t>
  </si>
  <si>
    <t>&lt; 700 mm mit Bewässerung aller Futterflächen</t>
  </si>
  <si>
    <t>Standweide 4/4 (Vollweide) oder Alpweide</t>
  </si>
  <si>
    <t>Milchviehanteil an RGVE: &gt;80%</t>
  </si>
  <si>
    <t>Milchviehanteil an RGVE: 60 - 69%</t>
  </si>
  <si>
    <t>Milchviehanteil an RGVE: &lt;60%</t>
  </si>
  <si>
    <t>14. Arbeitszeit für die Milchkühe</t>
  </si>
  <si>
    <t>135 - 139 cm Wh</t>
  </si>
  <si>
    <t>140 - 144 cm Wh</t>
  </si>
  <si>
    <t>144 cm Wh und mehr</t>
  </si>
  <si>
    <t>≤ 500</t>
  </si>
  <si>
    <t>500 - 600</t>
  </si>
  <si>
    <t>610 - 700</t>
  </si>
  <si>
    <t>&gt; 700</t>
  </si>
  <si>
    <t>&lt; 8.5</t>
  </si>
  <si>
    <t>8.5 - 9.5</t>
  </si>
  <si>
    <t>9.6 - 10.5</t>
  </si>
  <si>
    <t>&gt; 10.5</t>
  </si>
  <si>
    <t>5000 - 6000 kg / Jahr</t>
  </si>
  <si>
    <t>6100 - 7000 kg / Jahr</t>
  </si>
  <si>
    <t>&gt; 7000 kg / Jahr</t>
  </si>
  <si>
    <t xml:space="preserve">viel (ø-BCS &gt; 3.0) </t>
  </si>
  <si>
    <t>mittel, im oberen Bereich (ø-BCS: 3.0)</t>
  </si>
  <si>
    <t>mittel, im unteren Bereich (ø-BCS: 2.75 )</t>
  </si>
  <si>
    <t xml:space="preserve">wenig (ø-BCS ≤ 2.5) </t>
  </si>
  <si>
    <t>140 - 145 cm Wh</t>
  </si>
  <si>
    <t xml:space="preserve">&gt;145 cm Wh </t>
  </si>
  <si>
    <t>135 - 140 cm Wh</t>
  </si>
  <si>
    <t>600 - 700</t>
  </si>
  <si>
    <t>6100 - 7100 kg / Jahr</t>
  </si>
  <si>
    <t>&gt; 7100 kg / Jahr</t>
  </si>
  <si>
    <t>Rasse:</t>
  </si>
  <si>
    <t>Besamungsindex</t>
  </si>
  <si>
    <t>Ø-Anz. Laktationen:</t>
  </si>
  <si>
    <t>Weide Frühling / Herbst</t>
  </si>
  <si>
    <t>Kraftfuttereinsatz</t>
  </si>
  <si>
    <t>Standardlaktation</t>
  </si>
  <si>
    <t>16 - 19 kg</t>
  </si>
  <si>
    <t>&lt; 16 kg</t>
  </si>
  <si>
    <t>20 - 23 kg</t>
  </si>
  <si>
    <t>&gt; 23 kg</t>
  </si>
  <si>
    <t>Ø Tagesmilchleistung / Kuh</t>
  </si>
  <si>
    <t>Zellzahl: (% Tiere &lt; 150'000 im Schnitt der letzten 12 Monate )</t>
  </si>
  <si>
    <t>Wohin geht die Milch?</t>
  </si>
  <si>
    <t>Zuchtziele BetriebsleiterIn</t>
  </si>
  <si>
    <t>Engagement in Zuchtgenossenschaft</t>
  </si>
  <si>
    <t>Zwischenkalbezeit (Monate)</t>
  </si>
  <si>
    <t>Zwischenkalbezeit (Monate):</t>
  </si>
  <si>
    <t>Ø Anz.Laktationstage</t>
  </si>
  <si>
    <t xml:space="preserve">Ø kg Jahresmilch (absolut) / </t>
  </si>
  <si>
    <t>(im letzten Jahr)</t>
  </si>
  <si>
    <t>Tagesmilchleistung</t>
  </si>
  <si>
    <t>(Standardlaktation)</t>
  </si>
  <si>
    <t>in l pro kg LG</t>
  </si>
  <si>
    <t>leicht zu</t>
  </si>
  <si>
    <t>verändern</t>
  </si>
  <si>
    <t>ab 5% der Milchviehration, aufs Jahr gerechnet</t>
  </si>
  <si>
    <t>Energie-Grundfutterzugabe im Winter</t>
  </si>
  <si>
    <t>Kraftfutter-Einsatz: &gt;400 kg / Jahr</t>
  </si>
  <si>
    <t>Zum Ausgleich der Ration (ganze Laktation) &lt; 400 kg / Jahr</t>
  </si>
  <si>
    <t>&lt; 0.7 Arbeitskräfte oder häufiger Personalwechsel</t>
  </si>
  <si>
    <t>Herden-Ø kg Jahresmilch /</t>
  </si>
  <si>
    <t>Herden-Ø Anz.Laktationstage</t>
  </si>
  <si>
    <t>( Ø von 5 repräsentativen Kühen)</t>
  </si>
  <si>
    <t>(Ø von 5 repräsentativen Kühen)</t>
  </si>
  <si>
    <t>(Herden - Ø, geschätzt)</t>
  </si>
  <si>
    <t>Ø-Anzahl Laktationen der Milchkühe (Nutzungsdauer)</t>
  </si>
  <si>
    <t>(% TS)</t>
  </si>
  <si>
    <t xml:space="preserve">Grassilage oder anderes eiweissreiches Grundfutter </t>
  </si>
  <si>
    <t xml:space="preserve">13. Anteil Milchkühe an </t>
  </si>
  <si>
    <r>
      <t>Weidesystem</t>
    </r>
    <r>
      <rPr>
        <sz val="10"/>
        <rFont val="Arial"/>
        <family val="2"/>
      </rPr>
      <t xml:space="preserve"> </t>
    </r>
    <r>
      <rPr>
        <b/>
        <sz val="10"/>
        <rFont val="Arial"/>
        <family val="2"/>
      </rPr>
      <t>(WEID)</t>
    </r>
  </si>
  <si>
    <t>&gt; 10% Grassilage mit mittlerer Qualität</t>
  </si>
  <si>
    <t>10 - 20% Grassilage mit hoher Qualität</t>
  </si>
  <si>
    <t>&gt; 50% gutes Emd</t>
  </si>
  <si>
    <r>
      <t>≤</t>
    </r>
    <r>
      <rPr>
        <sz val="9"/>
        <rFont val="Arial"/>
        <family val="2"/>
      </rPr>
      <t xml:space="preserve">10 %Grassilage (oder Siloersatz) in der Winterration  </t>
    </r>
  </si>
  <si>
    <t>Ø Lebensleistung</t>
  </si>
  <si>
    <t>Anzahl Behandlungen der Milchkühe / Jahr</t>
  </si>
  <si>
    <t>20 - 60% Grassilage mit hoher Qualität</t>
  </si>
  <si>
    <t>60-80 % Grassilage in der Ration</t>
  </si>
  <si>
    <t>&gt;80% Grassilage in der Ration</t>
  </si>
  <si>
    <t>Behandlungen Milchkühe / Jahr</t>
  </si>
  <si>
    <t>Beamungsindex:</t>
  </si>
  <si>
    <t>Standortgerecht</t>
  </si>
  <si>
    <t>tiergerecht</t>
  </si>
  <si>
    <t>eingeschränkte Bedingungen</t>
  </si>
  <si>
    <t>eher eingeschränkte Bedingungen</t>
  </si>
  <si>
    <t>eher grosszügige Bedingungen</t>
  </si>
  <si>
    <t>grosszügige Bedingungen</t>
  </si>
  <si>
    <t xml:space="preserve">               grosszügiger wegen Futterzukauf </t>
  </si>
  <si>
    <t>ziemlich anpassungsfähig</t>
  </si>
  <si>
    <t>ziemlich anspruchsvoll</t>
  </si>
  <si>
    <t>anspruchsvoll, wenig flexibel</t>
  </si>
  <si>
    <t>anpassungsfähig, robust, flexibel</t>
  </si>
  <si>
    <t>1. Grösse</t>
  </si>
  <si>
    <t>2. Gewicht (ausgewachsen)</t>
  </si>
  <si>
    <t>3. Fundament (Knochenbau)</t>
  </si>
  <si>
    <t>4. Bemuskelung</t>
  </si>
  <si>
    <t>5. Ø Jahresmilchleistung / Kuh</t>
  </si>
  <si>
    <t>6. Milchleistung Liter / kg LG</t>
  </si>
  <si>
    <t>7. Ø Tagesmilchleistung / Kuh</t>
  </si>
  <si>
    <t>8. Temperament</t>
  </si>
  <si>
    <t>9. Körperkondition (BCS)</t>
  </si>
  <si>
    <t>10. Erstkalbealter</t>
  </si>
  <si>
    <t>z.B. Trockengraswürfel, Luzerne, Emd</t>
  </si>
  <si>
    <t>BETRIEBSTYP</t>
  </si>
  <si>
    <t xml:space="preserve">KUHTYP                               </t>
  </si>
  <si>
    <t>geschlachtete/abgegangene Kühe (aus Gesundheitsgründen)/ Jahr in % der Herde</t>
  </si>
  <si>
    <t>normal:</t>
  </si>
  <si>
    <t>&lt;10%</t>
  </si>
  <si>
    <t>&gt;75%</t>
  </si>
  <si>
    <t>&lt;1.6</t>
  </si>
  <si>
    <t>&gt;3.0</t>
  </si>
  <si>
    <t>&lt;12.5</t>
  </si>
  <si>
    <t>Milchkühe ohne Jungvieh (Anzahl GVE)</t>
  </si>
  <si>
    <t>Jungvieh, andere Raufutterverzehrer (Anzahl GVE)</t>
  </si>
  <si>
    <t>Eiweiss-Grundfutter</t>
  </si>
  <si>
    <t xml:space="preserve">≤10 % eiweissreiches Grundfutter in der Winterration  </t>
  </si>
  <si>
    <t>&gt; 10 % eiweissreiches Grundfutter mittlere Qualität</t>
  </si>
  <si>
    <t>7. Eiweissgrundfutter für Kühe (Winter)</t>
  </si>
  <si>
    <t>wenn Weide/Gras sehr proteinreich ist</t>
  </si>
  <si>
    <t>Zuckerrübernschnitzel, etc.). "Zeitweise": v.a.</t>
  </si>
  <si>
    <t>8. Energie-Grundfutter für Kühe</t>
  </si>
  <si>
    <t>Energie-Grundfutterzugabe nur zeitweise / wenig</t>
  </si>
  <si>
    <t>Verteilung berücksichtigen! Bei wenig</t>
  </si>
  <si>
    <t>Niderschlägen im Sommer: 1 Punkt abziehen</t>
  </si>
  <si>
    <t>Anteil Kühe an raufutterverzehrenden GVE</t>
  </si>
  <si>
    <t>&gt;40 % eiweissreiches Grundfutter hohe Qualität</t>
  </si>
  <si>
    <t>gute Struktur</t>
  </si>
  <si>
    <r>
      <t>Hohe Qualität heisst:</t>
    </r>
    <r>
      <rPr>
        <sz val="8"/>
        <rFont val="Arial"/>
        <family val="2"/>
      </rPr>
      <t xml:space="preserve"> gute Gehalte, kein Schimmel,</t>
    </r>
  </si>
  <si>
    <r>
      <t>strukturarm heisst:</t>
    </r>
    <r>
      <rPr>
        <sz val="8"/>
        <rFont val="Arial"/>
        <family val="2"/>
      </rPr>
      <t xml:space="preserve"> weich und / oder kurze Stücke (&lt;4cm)</t>
    </r>
  </si>
  <si>
    <t>&gt;70 % strukturarmes Futter in der Ration</t>
  </si>
  <si>
    <t>&gt;60 -70 % strukturarmes Futter in der Ration</t>
  </si>
  <si>
    <t xml:space="preserve">Bodentrocknung </t>
  </si>
  <si>
    <t>raufutterverzehrenden GVE, übertragen von oben:</t>
  </si>
  <si>
    <t>(wird automatisch berechnet; zu verwenden in Frage 13.)</t>
  </si>
  <si>
    <t>Anzahl GVE Raufutterverzehrer, gesamt</t>
  </si>
  <si>
    <t>Anz. GVE Raufutterverzehrer gesamt</t>
  </si>
  <si>
    <t>Milchkühe ohne Jungvieh (GVE)</t>
  </si>
  <si>
    <t>% geschlachtete Kühe / Jahr</t>
  </si>
  <si>
    <t>Zellzahl: %Proben&lt;150'000 / 12 Mt.</t>
  </si>
  <si>
    <t>1. Ausfüllen der Fragebögen</t>
  </si>
  <si>
    <t>2. Interpretation der Berichte</t>
  </si>
  <si>
    <r>
      <t xml:space="preserve">Sowohl beim Betriebstyp wie auch beim Kuhtyp gibt es Eigenschaften, die unveränderbar zu diesem Typ gehören und solche, die sich durch das Management modizfizieren lassen. Beide Arten von Eigenschaften sind in diesem Bogen aufgeführt. Beim "Bericht" sind die </t>
    </r>
    <r>
      <rPr>
        <b/>
        <sz val="10"/>
        <rFont val="Arial"/>
        <family val="2"/>
      </rPr>
      <t>un</t>
    </r>
    <r>
      <rPr>
        <sz val="10"/>
        <rFont val="Arial"/>
        <family val="2"/>
      </rPr>
      <t>veränderbaren</t>
    </r>
    <r>
      <rPr>
        <sz val="10"/>
        <rFont val="Arial"/>
        <family val="0"/>
      </rPr>
      <t xml:space="preserve"> Eigenschaften gelb unterlegt, die veränderbaren Eigenschaften sind nicht mit Farbe unterlegt; so sieht man gleich, wo man am ehesten etwas verändern kann, wenn man das will.</t>
    </r>
  </si>
  <si>
    <t>3. Umsetzung einer standortgerechten Zucht</t>
  </si>
  <si>
    <t>Der Einschätzungsbogen soll zeigen, wie gut der Betriebstyp und der Kuhtyp zusammen passen und in welchen Bereichen Anpassungen auf dem Betrieb oder bei den Tieren möglich und sinnvoll sind, um eine standortgerechte Zucht zu verwirklichen. Die standortgerechte Zucht ist ein Beitrag zur Verbesserung der Tiergesundheit, da das Tier, wenn es bezüglich seiner Leistungen, seiner Grösse und seines Körperbaues gut zum Standort (zum Betrieb und zur Fütterung auf dem Betrieb) passt, nicht so viele Anpassungsleistungen erbringen muss und dadurch weniger Stress hat.</t>
  </si>
  <si>
    <t>Da im Biolandbau nicht viele Hilfsmittel (wie Kraftfutter, Futterzusätze, Medikamente) eingesetzt werden können, um Standorteigenschaften auszugleichen, ist der Standort besonders prägend und deshalb die standortgerechte Zucht besonders wichtig. (Zu den massgebenden Standorteigenschaften gehören vor allem solche, die den Futterbau und die Futterkonservierung beeinflussen, aber auch Faktoren des Managements und des Stalles.</t>
  </si>
  <si>
    <t>Der "Fragebogenbetrieb" und der "Fragebogenkuh" werden als Excel-Tabellenblätter am Computer ausgefüllt; dies dauert ca. 30 Minuten. Zu allen Eigenschaften des Betriebes und der Kühe wird eine der möglichen Antworten in den grünen Feldern, die am besten für den eigenen Betrieb und die eigene Herde zutrifft, gewählt und im danebenstehenden orangen Feld angekreuzt. Links neben den grünen Feldern stehen Erläuterungen zu den jeweiligen Fragen. Die gelben Felder im oberen Teil der beiden Fragebögen sollten für eine allgemeine Übersicht ausgefüllt werden, diese Angaben fliessen aber nicht in die Berechnungen ein.</t>
  </si>
  <si>
    <t>Es werden zwei Berichte aus den Angaben zum Betrieb und zur Herde erstellt: der "Bericht standortgerecht", der auch die Futterzukäufe berücksichtigt und der "Bericht tiergerecht", der nur die Fütterung einbezieht, ohne zu berücksichtigen, woher das Futter stammt. Im obersten Teil der Berichte stehen einige Grunddaten des Betriebes und der Herde: die roten Zahlen zeigen die Parameter an, die eine Auskunft über die Herdengesundheit geben.</t>
  </si>
  <si>
    <t xml:space="preserve">Darunter befindet sich eine Zeile mit eingekreisten Prozentzahlen: eine für den Betriebstyp und eine für den Kuhtyp. Sie geben an, welcher Anteil der möglichen Punktzahl beim Betriebstyp und beim Kuhtyp jeweils nahe beieinander liegen: Liegt der Unterschied bei weniger als 6 %, so passen der Kuhtyp und der Betriebstyp gut zusammen. </t>
  </si>
  <si>
    <t>Diese Aussage ist aber noch grob. Feiner kann man sie in den darunter stehenden Grafiken anschauen. Diese zeigen, wie eingeschränkt oder grosszügig die Bedingungen des Betriebes sind bezüglich der möglichen Milchviehhaltung und andererseits wie anpassungsfähig, robust oder anspruchsvoll die Kühe sind, die auf dem Betrieb gehalten werden. Ein Betrieb mit grosszügigen Bedingungen (bestes Futterbaugebiet, guter Stall, gute technische Einrichtungen für die Futterkonservierung, genügend Arbeitskräfte, etc.) kann im Prinzip alle Kuhtypen halten; die Betriebsleitung wird aber wahrscheinlich einen Kuhtyp wählen, mit dem sie am besten das Potenzial des Betriebes nutzen kann. Das wäre in diesem Fall ein eher grosser, schwerer, anspruchsvoller Kuhtyp mit hoher Milchleistung. Solche Kuhtypen sind nur wenig flexibel, denn sie sind angewiesen auf optimale Umweltbedingungen in jeder Beziehung. Ein Betrieb mit grosszügigen Bedingungen kann Kühe halten, die hohe Ansprüche haben. Ein Betrieb mit stark eingeschränkten Möglichkeiten (wie z.B. im Berggebiet) braucht umgekehrt eine flexible, robuste Kuh (nicht zu gross, nicht zu scharf, mit nicht zu hoher Leitung, eher ruhig).</t>
  </si>
  <si>
    <t>Richtschnur für die Interpretation des Berichts ist der eingekreiste Prozentsatz beim Betriebs- und beim Kuhtyp. Wenn der Prozentsatz gleich oder ähnlich ist (bis +/- 5 %), passen Betriebstyp und Kuhtyp zusammen. Wenn beim Betriebstyp der Prozentsatz höher ist als beim Kuhtyp, so ist das Potenzial des Betriebes nicht voll ausgeschöpft, was aber natürlich für die Kühe kein Problem ist. Ist es aber umgekehrt, sodass der Prozentsatz beim Kuhtyp höher ist als beim Betriebstyp, dann haben die Kühe zu wenig gute Bedingungen für ihre Ansprüche. Dann kann man anhand des unteren Teiles des Berichts schauen, in welchen Bereichen, sowohl beim Beitrieb, wie auch beim Kuhtyp, etwas geändert werden könnte, um die Situation zu verbessern. Sind die Möglichkeiten der Veränderungen beim Betrieb sehr beschränkt, so muss evtl. ein anderer Kuhtyp auf dem Betrieb eingeführt werden. Dies ist am besten durch Zuchtpartnerschaften mit anderen Betrieben mit ähnlichen Bedingungen, die bereits eine standortangepasste Zucht haben, möglich.</t>
  </si>
  <si>
    <t>Erläuterungen zum Einschätzungsbogen 
für eine standortgerechte Milchviehzucht</t>
  </si>
  <si>
    <t>ab 10% der Milchviehration</t>
  </si>
  <si>
    <t>ab 15% der Milchviehration</t>
  </si>
  <si>
    <t>Achtung: Grundfutter und Kraftfutter einrechnen!</t>
  </si>
  <si>
    <t>&gt;10 - 40 % eiweissreiches Grundfutter hohe Qualität</t>
  </si>
  <si>
    <t>&gt;40 - 60% strukturarmes Futter in der Ration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</si>
</sst>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Ja&quot;;&quot;Ja&quot;;&quot;Nein&quot;"/>
    <numFmt numFmtId="179" formatCode="&quot;Wahr&quot;;&quot;Wahr&quot;;&quot;Falsch&quot;"/>
    <numFmt numFmtId="180" formatCode="&quot;Ein&quot;;&quot;Ein&quot;;&quot;Aus&quot;"/>
    <numFmt numFmtId="181" formatCode="[$€-2]\ #,##0.00_);[Red]\([$€-2]\ #,##0.00\)"/>
    <numFmt numFmtId="182" formatCode="0.0"/>
    <numFmt numFmtId="183" formatCode="0.0%"/>
  </numFmts>
  <fonts count="65">
    <font>
      <sz val="10"/>
      <name val="Arial"/>
      <family val="0"/>
    </font>
    <font>
      <b/>
      <sz val="10"/>
      <name val="Arial"/>
      <family val="2"/>
    </font>
    <font>
      <sz val="10"/>
      <color indexed="50"/>
      <name val="Arial"/>
      <family val="2"/>
    </font>
    <font>
      <sz val="10"/>
      <color indexed="51"/>
      <name val="Arial"/>
      <family val="2"/>
    </font>
    <font>
      <b/>
      <sz val="10"/>
      <color indexed="51"/>
      <name val="Arial"/>
      <family val="2"/>
    </font>
    <font>
      <sz val="10"/>
      <color indexed="53"/>
      <name val="Arial"/>
      <family val="2"/>
    </font>
    <font>
      <sz val="10"/>
      <color indexed="52"/>
      <name val="Arial"/>
      <family val="2"/>
    </font>
    <font>
      <sz val="10"/>
      <color indexed="10"/>
      <name val="Arial"/>
      <family val="2"/>
    </font>
    <font>
      <sz val="8"/>
      <name val="Arial"/>
      <family val="2"/>
    </font>
    <font>
      <b/>
      <sz val="14"/>
      <name val="Arial"/>
      <family val="2"/>
    </font>
    <font>
      <b/>
      <sz val="12"/>
      <name val="Arial"/>
      <family val="2"/>
    </font>
    <font>
      <b/>
      <sz val="11"/>
      <name val="Arial"/>
      <family val="2"/>
    </font>
    <font>
      <sz val="11"/>
      <name val="Arial"/>
      <family val="2"/>
    </font>
    <font>
      <b/>
      <i/>
      <sz val="10"/>
      <name val="Arial"/>
      <family val="2"/>
    </font>
    <font>
      <i/>
      <sz val="10"/>
      <name val="Arial"/>
      <family val="2"/>
    </font>
    <font>
      <b/>
      <sz val="10"/>
      <color indexed="10"/>
      <name val="Arial"/>
      <family val="2"/>
    </font>
    <font>
      <b/>
      <sz val="11"/>
      <color indexed="10"/>
      <name val="Arial"/>
      <family val="2"/>
    </font>
    <font>
      <sz val="10"/>
      <color indexed="15"/>
      <name val="Arial"/>
      <family val="2"/>
    </font>
    <font>
      <sz val="9"/>
      <name val="Arial"/>
      <family val="2"/>
    </font>
    <font>
      <b/>
      <sz val="12"/>
      <color indexed="10"/>
      <name val="Arial"/>
      <family val="2"/>
    </font>
    <font>
      <b/>
      <u val="single"/>
      <sz val="10"/>
      <name val="Arial"/>
      <family val="2"/>
    </font>
    <font>
      <u val="single"/>
      <sz val="10"/>
      <name val="Arial"/>
      <family val="2"/>
    </font>
    <font>
      <sz val="12"/>
      <name val="Arial"/>
      <family val="2"/>
    </font>
    <font>
      <u val="single"/>
      <sz val="8"/>
      <name val="Arial"/>
      <family val="2"/>
    </font>
    <font>
      <b/>
      <sz val="16"/>
      <name val="Arial"/>
      <family val="2"/>
    </font>
    <font>
      <sz val="8"/>
      <color indexed="8"/>
      <name val="Arial"/>
      <family val="0"/>
    </font>
    <font>
      <b/>
      <sz val="12"/>
      <color indexed="8"/>
      <name val="Arial"/>
      <family val="0"/>
    </font>
    <font>
      <sz val="10.5"/>
      <color indexed="8"/>
      <name val="Arial"/>
      <family val="0"/>
    </font>
    <font>
      <sz val="10.5"/>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1"/>
      <name val="Arial"/>
      <family val="0"/>
    </font>
    <font>
      <sz val="10"/>
      <color indexed="57"/>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style="medium"/>
      <top>
        <color indexed="63"/>
      </top>
      <bottom style="thin"/>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73">
    <xf numFmtId="0" fontId="0" fillId="0" borderId="0" xfId="0" applyAlignment="1">
      <alignment/>
    </xf>
    <xf numFmtId="0" fontId="0" fillId="0" borderId="10" xfId="0" applyBorder="1" applyAlignment="1">
      <alignment/>
    </xf>
    <xf numFmtId="0" fontId="1" fillId="0" borderId="11" xfId="0" applyFont="1" applyFill="1" applyBorder="1" applyAlignment="1">
      <alignment/>
    </xf>
    <xf numFmtId="0" fontId="0" fillId="0" borderId="0" xfId="0" applyFont="1" applyAlignment="1">
      <alignment/>
    </xf>
    <xf numFmtId="0" fontId="0" fillId="0" borderId="0" xfId="0" applyFill="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5" xfId="0" applyFill="1" applyBorder="1" applyAlignment="1">
      <alignment/>
    </xf>
    <xf numFmtId="0" fontId="0" fillId="0" borderId="18" xfId="0" applyFill="1" applyBorder="1" applyAlignment="1">
      <alignment/>
    </xf>
    <xf numFmtId="0" fontId="0" fillId="0" borderId="0"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20" xfId="0" applyFont="1" applyFill="1" applyBorder="1" applyAlignment="1">
      <alignment/>
    </xf>
    <xf numFmtId="0" fontId="0" fillId="0" borderId="19" xfId="0" applyBorder="1" applyAlignment="1">
      <alignment/>
    </xf>
    <xf numFmtId="0" fontId="1" fillId="0" borderId="12"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Font="1" applyFill="1" applyBorder="1" applyAlignment="1">
      <alignment horizontal="center"/>
    </xf>
    <xf numFmtId="0" fontId="0" fillId="0" borderId="24" xfId="0" applyFill="1" applyBorder="1" applyAlignment="1">
      <alignment/>
    </xf>
    <xf numFmtId="0" fontId="0" fillId="0" borderId="25" xfId="0" applyBorder="1" applyAlignment="1">
      <alignment/>
    </xf>
    <xf numFmtId="0" fontId="0" fillId="0" borderId="26" xfId="0" applyBorder="1" applyAlignment="1">
      <alignment/>
    </xf>
    <xf numFmtId="0" fontId="0" fillId="0" borderId="0" xfId="0" applyFill="1" applyBorder="1" applyAlignment="1">
      <alignment/>
    </xf>
    <xf numFmtId="0" fontId="0" fillId="0" borderId="22" xfId="0" applyFill="1" applyBorder="1" applyAlignment="1">
      <alignment/>
    </xf>
    <xf numFmtId="0" fontId="9" fillId="0" borderId="27" xfId="0" applyFont="1" applyBorder="1" applyAlignment="1">
      <alignment/>
    </xf>
    <xf numFmtId="0" fontId="10" fillId="0" borderId="25" xfId="0" applyFont="1" applyBorder="1" applyAlignment="1">
      <alignment/>
    </xf>
    <xf numFmtId="0" fontId="0" fillId="33" borderId="0" xfId="0" applyFill="1" applyBorder="1" applyAlignment="1">
      <alignment/>
    </xf>
    <xf numFmtId="0" fontId="10" fillId="0" borderId="10" xfId="0" applyFont="1" applyBorder="1" applyAlignment="1">
      <alignment/>
    </xf>
    <xf numFmtId="0" fontId="0" fillId="0" borderId="10" xfId="0" applyBorder="1" applyAlignment="1">
      <alignment horizontal="right"/>
    </xf>
    <xf numFmtId="0" fontId="0" fillId="0" borderId="28" xfId="0" applyFill="1" applyBorder="1" applyAlignment="1">
      <alignment/>
    </xf>
    <xf numFmtId="0" fontId="0" fillId="0" borderId="29" xfId="0" applyFill="1" applyBorder="1" applyAlignment="1">
      <alignment/>
    </xf>
    <xf numFmtId="0" fontId="10" fillId="0" borderId="10" xfId="0" applyFont="1" applyFill="1" applyBorder="1" applyAlignment="1">
      <alignment/>
    </xf>
    <xf numFmtId="0" fontId="10" fillId="0" borderId="30" xfId="0" applyFont="1" applyBorder="1" applyAlignment="1">
      <alignment/>
    </xf>
    <xf numFmtId="0" fontId="0" fillId="0" borderId="31" xfId="0" applyBorder="1" applyAlignment="1">
      <alignment/>
    </xf>
    <xf numFmtId="0" fontId="11" fillId="0" borderId="19" xfId="0" applyFont="1" applyBorder="1" applyAlignment="1">
      <alignment/>
    </xf>
    <xf numFmtId="0" fontId="11" fillId="0" borderId="0" xfId="0" applyFont="1" applyBorder="1" applyAlignment="1">
      <alignment/>
    </xf>
    <xf numFmtId="0" fontId="0" fillId="33" borderId="22" xfId="0" applyFill="1" applyBorder="1" applyAlignment="1">
      <alignment/>
    </xf>
    <xf numFmtId="0" fontId="12" fillId="0" borderId="0" xfId="0" applyFont="1" applyBorder="1" applyAlignment="1">
      <alignment/>
    </xf>
    <xf numFmtId="0" fontId="1" fillId="0" borderId="32" xfId="0" applyFont="1" applyFill="1" applyBorder="1" applyAlignment="1">
      <alignment/>
    </xf>
    <xf numFmtId="0" fontId="1" fillId="0" borderId="33" xfId="0" applyFont="1" applyFill="1" applyBorder="1" applyAlignment="1">
      <alignment/>
    </xf>
    <xf numFmtId="0" fontId="0" fillId="0" borderId="34"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2" xfId="0" applyBorder="1" applyAlignment="1">
      <alignment/>
    </xf>
    <xf numFmtId="0" fontId="0" fillId="0" borderId="33" xfId="0" applyBorder="1" applyAlignment="1">
      <alignment/>
    </xf>
    <xf numFmtId="0" fontId="0" fillId="0" borderId="30" xfId="0" applyFont="1" applyFill="1" applyBorder="1" applyAlignment="1">
      <alignment/>
    </xf>
    <xf numFmtId="0" fontId="0" fillId="0" borderId="34" xfId="0" applyFont="1" applyFill="1" applyBorder="1" applyAlignment="1">
      <alignment/>
    </xf>
    <xf numFmtId="0" fontId="0" fillId="0" borderId="35" xfId="0" applyBorder="1" applyAlignment="1">
      <alignment/>
    </xf>
    <xf numFmtId="0" fontId="1" fillId="0" borderId="27" xfId="0" applyFont="1" applyFill="1" applyBorder="1" applyAlignment="1">
      <alignment/>
    </xf>
    <xf numFmtId="0" fontId="0" fillId="0" borderId="17"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19" xfId="0" applyFill="1" applyBorder="1" applyAlignment="1">
      <alignment/>
    </xf>
    <xf numFmtId="0" fontId="1" fillId="0" borderId="38" xfId="0" applyFont="1" applyFill="1" applyBorder="1" applyAlignment="1">
      <alignment/>
    </xf>
    <xf numFmtId="0" fontId="0" fillId="0" borderId="39" xfId="0" applyFill="1" applyBorder="1" applyAlignment="1">
      <alignment/>
    </xf>
    <xf numFmtId="0" fontId="0" fillId="0" borderId="37" xfId="0" applyFont="1" applyFill="1" applyBorder="1" applyAlignment="1">
      <alignment/>
    </xf>
    <xf numFmtId="0" fontId="0" fillId="0" borderId="36" xfId="0" applyFont="1" applyFill="1" applyBorder="1" applyAlignment="1">
      <alignment/>
    </xf>
    <xf numFmtId="0" fontId="9" fillId="0" borderId="40" xfId="0" applyFont="1" applyBorder="1" applyAlignment="1">
      <alignment/>
    </xf>
    <xf numFmtId="0" fontId="9" fillId="0" borderId="22" xfId="0" applyFont="1" applyFill="1" applyBorder="1" applyAlignment="1">
      <alignment/>
    </xf>
    <xf numFmtId="0" fontId="0" fillId="0" borderId="21" xfId="0" applyFont="1" applyBorder="1" applyAlignment="1">
      <alignment/>
    </xf>
    <xf numFmtId="0" fontId="11" fillId="0" borderId="12" xfId="0" applyFont="1" applyBorder="1" applyAlignment="1">
      <alignment/>
    </xf>
    <xf numFmtId="0" fontId="11" fillId="0" borderId="41" xfId="0" applyFont="1" applyBorder="1" applyAlignment="1">
      <alignment/>
    </xf>
    <xf numFmtId="0" fontId="11" fillId="0" borderId="42" xfId="0" applyFont="1" applyBorder="1" applyAlignment="1">
      <alignment/>
    </xf>
    <xf numFmtId="0" fontId="1" fillId="0" borderId="34" xfId="0" applyFont="1" applyFill="1" applyBorder="1" applyAlignment="1">
      <alignment/>
    </xf>
    <xf numFmtId="0" fontId="1" fillId="0" borderId="16" xfId="0" applyFont="1" applyFill="1" applyBorder="1" applyAlignment="1">
      <alignment/>
    </xf>
    <xf numFmtId="0" fontId="1" fillId="0" borderId="13" xfId="0" applyFont="1" applyFill="1" applyBorder="1" applyAlignment="1">
      <alignment/>
    </xf>
    <xf numFmtId="0" fontId="1" fillId="0" borderId="34" xfId="0" applyFont="1" applyBorder="1" applyAlignment="1">
      <alignment/>
    </xf>
    <xf numFmtId="0" fontId="12" fillId="0" borderId="19" xfId="0" applyFont="1" applyBorder="1" applyAlignment="1">
      <alignment/>
    </xf>
    <xf numFmtId="0" fontId="0" fillId="33" borderId="0" xfId="0" applyFont="1" applyFill="1" applyBorder="1" applyAlignment="1">
      <alignment/>
    </xf>
    <xf numFmtId="0" fontId="12" fillId="0" borderId="0" xfId="0" applyFont="1" applyFill="1" applyBorder="1" applyAlignment="1">
      <alignment/>
    </xf>
    <xf numFmtId="0" fontId="17" fillId="0" borderId="0" xfId="0" applyFont="1" applyBorder="1" applyAlignment="1">
      <alignment/>
    </xf>
    <xf numFmtId="0" fontId="0" fillId="0" borderId="43" xfId="0" applyBorder="1" applyAlignment="1">
      <alignment/>
    </xf>
    <xf numFmtId="0" fontId="0" fillId="0" borderId="44" xfId="0" applyFill="1" applyBorder="1" applyAlignment="1">
      <alignment/>
    </xf>
    <xf numFmtId="0" fontId="1" fillId="0" borderId="15" xfId="0" applyFont="1" applyFill="1" applyBorder="1" applyAlignment="1">
      <alignment/>
    </xf>
    <xf numFmtId="0" fontId="0" fillId="34" borderId="45" xfId="0" applyFont="1" applyFill="1" applyBorder="1" applyAlignment="1">
      <alignment/>
    </xf>
    <xf numFmtId="0" fontId="0" fillId="35" borderId="19" xfId="0" applyFill="1" applyBorder="1" applyAlignment="1">
      <alignment/>
    </xf>
    <xf numFmtId="0" fontId="0" fillId="35" borderId="0" xfId="0" applyFill="1" applyBorder="1" applyAlignment="1">
      <alignment/>
    </xf>
    <xf numFmtId="0" fontId="0" fillId="0" borderId="21" xfId="0" applyFill="1" applyBorder="1" applyAlignment="1">
      <alignment/>
    </xf>
    <xf numFmtId="0" fontId="0" fillId="36" borderId="34" xfId="0" applyFont="1" applyFill="1" applyBorder="1" applyAlignment="1">
      <alignment/>
    </xf>
    <xf numFmtId="0" fontId="0" fillId="34" borderId="32" xfId="0" applyFont="1" applyFill="1" applyBorder="1" applyAlignment="1">
      <alignment/>
    </xf>
    <xf numFmtId="0" fontId="0" fillId="37" borderId="45" xfId="0" applyFont="1" applyFill="1" applyBorder="1" applyAlignment="1">
      <alignment/>
    </xf>
    <xf numFmtId="0" fontId="0" fillId="37" borderId="32" xfId="0" applyFont="1" applyFill="1" applyBorder="1" applyAlignment="1">
      <alignment/>
    </xf>
    <xf numFmtId="0" fontId="0" fillId="38" borderId="33" xfId="0" applyFont="1" applyFill="1" applyBorder="1" applyAlignment="1">
      <alignment/>
    </xf>
    <xf numFmtId="0" fontId="0" fillId="36" borderId="10" xfId="0" applyFill="1" applyBorder="1" applyAlignment="1">
      <alignment/>
    </xf>
    <xf numFmtId="0" fontId="0" fillId="36" borderId="46" xfId="0" applyFill="1" applyBorder="1" applyAlignment="1">
      <alignment/>
    </xf>
    <xf numFmtId="0" fontId="0" fillId="36" borderId="16" xfId="0" applyFill="1" applyBorder="1" applyAlignment="1">
      <alignment/>
    </xf>
    <xf numFmtId="0" fontId="0" fillId="34" borderId="47" xfId="0" applyFont="1" applyFill="1" applyBorder="1" applyAlignment="1">
      <alignment/>
    </xf>
    <xf numFmtId="0" fontId="0" fillId="34" borderId="47" xfId="0" applyFill="1" applyBorder="1" applyAlignment="1">
      <alignment/>
    </xf>
    <xf numFmtId="0" fontId="0" fillId="34" borderId="17" xfId="0" applyFill="1" applyBorder="1" applyAlignment="1">
      <alignment/>
    </xf>
    <xf numFmtId="0" fontId="0" fillId="37" borderId="47" xfId="0" applyFont="1" applyFill="1" applyBorder="1" applyAlignment="1">
      <alignment/>
    </xf>
    <xf numFmtId="0" fontId="0" fillId="37" borderId="47" xfId="0" applyFill="1" applyBorder="1" applyAlignment="1">
      <alignment/>
    </xf>
    <xf numFmtId="0" fontId="0" fillId="38" borderId="48" xfId="0" applyFont="1" applyFill="1" applyBorder="1" applyAlignment="1">
      <alignment/>
    </xf>
    <xf numFmtId="0" fontId="0" fillId="38" borderId="48" xfId="0" applyFill="1" applyBorder="1" applyAlignment="1">
      <alignment/>
    </xf>
    <xf numFmtId="0" fontId="0" fillId="38" borderId="36" xfId="0" applyFill="1" applyBorder="1" applyAlignment="1">
      <alignment/>
    </xf>
    <xf numFmtId="0" fontId="0" fillId="38" borderId="49" xfId="0" applyFill="1" applyBorder="1" applyAlignment="1">
      <alignment/>
    </xf>
    <xf numFmtId="0" fontId="0" fillId="36" borderId="50" xfId="0" applyFont="1" applyFill="1" applyBorder="1" applyAlignment="1">
      <alignment/>
    </xf>
    <xf numFmtId="16" fontId="0" fillId="36" borderId="50" xfId="0" applyNumberFormat="1" applyFill="1" applyBorder="1" applyAlignment="1">
      <alignment/>
    </xf>
    <xf numFmtId="9" fontId="0" fillId="36" borderId="51" xfId="0" applyNumberFormat="1" applyFont="1" applyFill="1" applyBorder="1" applyAlignment="1">
      <alignment/>
    </xf>
    <xf numFmtId="0" fontId="0" fillId="34" borderId="44" xfId="0" applyFont="1" applyFill="1" applyBorder="1" applyAlignment="1">
      <alignment/>
    </xf>
    <xf numFmtId="0" fontId="0" fillId="34" borderId="44" xfId="0" applyFill="1" applyBorder="1" applyAlignment="1">
      <alignment/>
    </xf>
    <xf numFmtId="0" fontId="0" fillId="34" borderId="39" xfId="0" applyFont="1" applyFill="1" applyBorder="1" applyAlignment="1">
      <alignment/>
    </xf>
    <xf numFmtId="0" fontId="0" fillId="37" borderId="44" xfId="0" applyFill="1" applyBorder="1" applyAlignment="1">
      <alignment/>
    </xf>
    <xf numFmtId="0" fontId="0" fillId="37" borderId="44" xfId="0" applyFont="1" applyFill="1" applyBorder="1" applyAlignment="1">
      <alignment/>
    </xf>
    <xf numFmtId="0" fontId="0" fillId="37" borderId="39" xfId="0" applyFont="1" applyFill="1" applyBorder="1" applyAlignment="1">
      <alignment/>
    </xf>
    <xf numFmtId="0" fontId="0" fillId="38" borderId="52" xfId="0" applyFont="1" applyFill="1" applyBorder="1" applyAlignment="1">
      <alignment/>
    </xf>
    <xf numFmtId="0" fontId="0" fillId="38" borderId="43" xfId="0" applyFill="1" applyBorder="1" applyAlignment="1">
      <alignment/>
    </xf>
    <xf numFmtId="0" fontId="0" fillId="38" borderId="43" xfId="0" applyFont="1" applyFill="1" applyBorder="1" applyAlignment="1">
      <alignment/>
    </xf>
    <xf numFmtId="0" fontId="0" fillId="38" borderId="53" xfId="0" applyFont="1" applyFill="1" applyBorder="1" applyAlignment="1">
      <alignment/>
    </xf>
    <xf numFmtId="0" fontId="0" fillId="38" borderId="33" xfId="0" applyFill="1" applyBorder="1" applyAlignment="1">
      <alignment/>
    </xf>
    <xf numFmtId="0" fontId="0" fillId="36" borderId="0" xfId="0" applyFont="1" applyFill="1" applyAlignment="1">
      <alignment/>
    </xf>
    <xf numFmtId="0" fontId="0" fillId="34" borderId="0" xfId="0" applyFont="1" applyFill="1" applyAlignment="1">
      <alignment/>
    </xf>
    <xf numFmtId="0" fontId="0" fillId="37" borderId="0" xfId="0" applyFont="1" applyFill="1" applyAlignment="1">
      <alignment/>
    </xf>
    <xf numFmtId="0" fontId="0" fillId="38" borderId="0" xfId="0" applyFont="1" applyFill="1" applyAlignment="1">
      <alignment/>
    </xf>
    <xf numFmtId="0" fontId="0" fillId="36" borderId="34" xfId="0" applyFill="1" applyBorder="1" applyAlignment="1">
      <alignment/>
    </xf>
    <xf numFmtId="0" fontId="0" fillId="34" borderId="32" xfId="0" applyFill="1" applyBorder="1" applyAlignment="1">
      <alignment/>
    </xf>
    <xf numFmtId="14" fontId="0" fillId="34" borderId="32" xfId="0" applyNumberFormat="1" applyFill="1" applyBorder="1" applyAlignment="1">
      <alignment horizontal="left"/>
    </xf>
    <xf numFmtId="0" fontId="0" fillId="37" borderId="32" xfId="0" applyFill="1" applyBorder="1" applyAlignment="1">
      <alignment/>
    </xf>
    <xf numFmtId="14" fontId="0" fillId="37" borderId="32" xfId="0" applyNumberFormat="1" applyFill="1" applyBorder="1" applyAlignment="1">
      <alignment horizontal="left"/>
    </xf>
    <xf numFmtId="0" fontId="0" fillId="38" borderId="54" xfId="0" applyFill="1" applyBorder="1" applyAlignment="1">
      <alignment/>
    </xf>
    <xf numFmtId="0" fontId="1" fillId="0" borderId="30" xfId="0" applyFont="1" applyFill="1" applyBorder="1" applyAlignment="1">
      <alignment/>
    </xf>
    <xf numFmtId="0" fontId="0" fillId="36" borderId="35" xfId="0" applyFill="1" applyBorder="1" applyAlignment="1">
      <alignment/>
    </xf>
    <xf numFmtId="0" fontId="0" fillId="0" borderId="35" xfId="0" applyFill="1" applyBorder="1" applyAlignment="1">
      <alignment/>
    </xf>
    <xf numFmtId="0" fontId="0" fillId="0" borderId="40" xfId="0" applyFont="1" applyFill="1" applyBorder="1" applyAlignment="1">
      <alignment/>
    </xf>
    <xf numFmtId="0" fontId="0" fillId="39" borderId="0" xfId="0" applyFill="1" applyBorder="1" applyAlignment="1">
      <alignment/>
    </xf>
    <xf numFmtId="0" fontId="0" fillId="39" borderId="19" xfId="0" applyFill="1" applyBorder="1" applyAlignment="1">
      <alignment/>
    </xf>
    <xf numFmtId="0" fontId="0" fillId="40" borderId="0" xfId="0" applyFont="1" applyFill="1" applyBorder="1" applyAlignment="1">
      <alignment/>
    </xf>
    <xf numFmtId="0" fontId="0" fillId="33" borderId="25" xfId="0" applyFill="1" applyBorder="1" applyAlignment="1">
      <alignment/>
    </xf>
    <xf numFmtId="0" fontId="0" fillId="33" borderId="0" xfId="0" applyFill="1" applyAlignment="1">
      <alignment/>
    </xf>
    <xf numFmtId="0" fontId="1" fillId="0" borderId="55" xfId="0" applyFont="1" applyBorder="1" applyAlignment="1">
      <alignment/>
    </xf>
    <xf numFmtId="0" fontId="0" fillId="0" borderId="19" xfId="0" applyFont="1" applyBorder="1" applyAlignment="1">
      <alignment/>
    </xf>
    <xf numFmtId="0" fontId="0" fillId="0" borderId="40" xfId="0" applyFont="1" applyBorder="1" applyAlignment="1">
      <alignment/>
    </xf>
    <xf numFmtId="0" fontId="0" fillId="37" borderId="17" xfId="0" applyFill="1" applyBorder="1" applyAlignment="1">
      <alignment/>
    </xf>
    <xf numFmtId="0" fontId="0" fillId="34" borderId="37" xfId="0" applyFill="1" applyBorder="1" applyAlignment="1">
      <alignment/>
    </xf>
    <xf numFmtId="0" fontId="0" fillId="41" borderId="0" xfId="0" applyFill="1" applyAlignment="1">
      <alignment/>
    </xf>
    <xf numFmtId="0" fontId="0" fillId="37" borderId="0" xfId="0" applyFill="1" applyAlignment="1">
      <alignment/>
    </xf>
    <xf numFmtId="0" fontId="0" fillId="34" borderId="0" xfId="0" applyFill="1" applyAlignment="1">
      <alignment/>
    </xf>
    <xf numFmtId="0" fontId="0" fillId="38" borderId="0" xfId="0" applyFill="1" applyAlignment="1">
      <alignment/>
    </xf>
    <xf numFmtId="0" fontId="0" fillId="34" borderId="35" xfId="0" applyFill="1" applyBorder="1" applyAlignment="1">
      <alignment/>
    </xf>
    <xf numFmtId="0" fontId="0" fillId="34" borderId="54" xfId="0" applyFill="1" applyBorder="1" applyAlignment="1">
      <alignment/>
    </xf>
    <xf numFmtId="0" fontId="0" fillId="38" borderId="32" xfId="0" applyFont="1" applyFill="1" applyBorder="1" applyAlignment="1">
      <alignment/>
    </xf>
    <xf numFmtId="0" fontId="0" fillId="36" borderId="29" xfId="0" applyFont="1" applyFill="1" applyBorder="1" applyAlignment="1" applyProtection="1">
      <alignment/>
      <protection locked="0"/>
    </xf>
    <xf numFmtId="0" fontId="8" fillId="37" borderId="45" xfId="0" applyFont="1" applyFill="1" applyBorder="1" applyAlignment="1" applyProtection="1">
      <alignment/>
      <protection locked="0"/>
    </xf>
    <xf numFmtId="0" fontId="8" fillId="34" borderId="56" xfId="0" applyFont="1" applyFill="1" applyBorder="1" applyAlignment="1" applyProtection="1">
      <alignment/>
      <protection locked="0"/>
    </xf>
    <xf numFmtId="0" fontId="0" fillId="38" borderId="56" xfId="0" applyFont="1" applyFill="1" applyBorder="1" applyAlignment="1" applyProtection="1">
      <alignment/>
      <protection locked="0"/>
    </xf>
    <xf numFmtId="0" fontId="8" fillId="0" borderId="13" xfId="0" applyFont="1" applyFill="1" applyBorder="1" applyAlignment="1" applyProtection="1">
      <alignment/>
      <protection locked="0"/>
    </xf>
    <xf numFmtId="0" fontId="1" fillId="0" borderId="18" xfId="0" applyFont="1" applyFill="1" applyBorder="1" applyAlignment="1" applyProtection="1">
      <alignment/>
      <protection locked="0"/>
    </xf>
    <xf numFmtId="0" fontId="1" fillId="0" borderId="34" xfId="0" applyFont="1" applyFill="1" applyBorder="1" applyAlignment="1" applyProtection="1">
      <alignment/>
      <protection locked="0"/>
    </xf>
    <xf numFmtId="0" fontId="1" fillId="0" borderId="32" xfId="0" applyFont="1" applyFill="1" applyBorder="1" applyAlignment="1" applyProtection="1">
      <alignment/>
      <protection locked="0"/>
    </xf>
    <xf numFmtId="0" fontId="0" fillId="0" borderId="32" xfId="0" applyFont="1" applyFill="1" applyBorder="1" applyAlignment="1" applyProtection="1">
      <alignment/>
      <protection locked="0"/>
    </xf>
    <xf numFmtId="0" fontId="1" fillId="0" borderId="27" xfId="0" applyFont="1" applyBorder="1" applyAlignment="1">
      <alignment/>
    </xf>
    <xf numFmtId="14" fontId="1" fillId="0" borderId="26" xfId="0" applyNumberFormat="1" applyFont="1" applyBorder="1" applyAlignment="1">
      <alignment/>
    </xf>
    <xf numFmtId="0" fontId="0" fillId="36" borderId="10" xfId="0" applyFont="1" applyFill="1" applyBorder="1" applyAlignment="1" applyProtection="1">
      <alignment/>
      <protection locked="0"/>
    </xf>
    <xf numFmtId="0" fontId="0" fillId="37" borderId="10" xfId="0" applyFont="1" applyFill="1" applyBorder="1" applyAlignment="1" applyProtection="1">
      <alignment/>
      <protection locked="0"/>
    </xf>
    <xf numFmtId="0" fontId="0" fillId="34" borderId="10" xfId="0" applyFont="1" applyFill="1" applyBorder="1" applyAlignment="1" applyProtection="1">
      <alignment/>
      <protection locked="0"/>
    </xf>
    <xf numFmtId="0" fontId="2" fillId="0" borderId="32" xfId="0" applyFont="1" applyFill="1" applyBorder="1" applyAlignment="1" applyProtection="1">
      <alignment/>
      <protection locked="0"/>
    </xf>
    <xf numFmtId="0" fontId="0" fillId="34" borderId="47" xfId="0" applyFont="1" applyFill="1" applyBorder="1" applyAlignment="1" applyProtection="1">
      <alignment/>
      <protection locked="0"/>
    </xf>
    <xf numFmtId="0" fontId="0" fillId="38" borderId="47"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38" borderId="48" xfId="0" applyFont="1" applyFill="1" applyBorder="1" applyAlignment="1" applyProtection="1">
      <alignment/>
      <protection locked="0"/>
    </xf>
    <xf numFmtId="9" fontId="19" fillId="0" borderId="10" xfId="49" applyFont="1" applyBorder="1" applyAlignment="1">
      <alignment/>
    </xf>
    <xf numFmtId="0" fontId="1" fillId="0" borderId="19" xfId="0" applyFont="1" applyBorder="1" applyAlignment="1">
      <alignment/>
    </xf>
    <xf numFmtId="0" fontId="4" fillId="0" borderId="32" xfId="0" applyFont="1" applyFill="1" applyBorder="1" applyAlignment="1">
      <alignment/>
    </xf>
    <xf numFmtId="0" fontId="4" fillId="0" borderId="33" xfId="0" applyFont="1" applyFill="1" applyBorder="1" applyAlignment="1">
      <alignment/>
    </xf>
    <xf numFmtId="0" fontId="0" fillId="42" borderId="0" xfId="0" applyFill="1" applyAlignment="1">
      <alignment/>
    </xf>
    <xf numFmtId="0" fontId="0" fillId="36" borderId="0" xfId="0" applyFill="1" applyAlignment="1">
      <alignment/>
    </xf>
    <xf numFmtId="0" fontId="1" fillId="0" borderId="16" xfId="0" applyFont="1" applyFill="1" applyBorder="1" applyAlignment="1" applyProtection="1">
      <alignment/>
      <protection locked="0"/>
    </xf>
    <xf numFmtId="0" fontId="0" fillId="36" borderId="16" xfId="0" applyFont="1" applyFill="1" applyBorder="1" applyAlignment="1">
      <alignment/>
    </xf>
    <xf numFmtId="0" fontId="1" fillId="0" borderId="30" xfId="0" applyFont="1" applyFill="1" applyBorder="1" applyAlignment="1" applyProtection="1">
      <alignment/>
      <protection locked="0"/>
    </xf>
    <xf numFmtId="0" fontId="0" fillId="37" borderId="17" xfId="0" applyFont="1" applyFill="1" applyBorder="1" applyAlignment="1">
      <alignment/>
    </xf>
    <xf numFmtId="0" fontId="0" fillId="34" borderId="17" xfId="0" applyFont="1" applyFill="1" applyBorder="1" applyAlignment="1">
      <alignment/>
    </xf>
    <xf numFmtId="0" fontId="0" fillId="38" borderId="17" xfId="0" applyFont="1" applyFill="1" applyBorder="1" applyAlignment="1">
      <alignment/>
    </xf>
    <xf numFmtId="0" fontId="0" fillId="36" borderId="17" xfId="0" applyFont="1" applyFill="1" applyBorder="1" applyAlignment="1">
      <alignment/>
    </xf>
    <xf numFmtId="0" fontId="0" fillId="38" borderId="36" xfId="0" applyFont="1" applyFill="1" applyBorder="1" applyAlignment="1">
      <alignment/>
    </xf>
    <xf numFmtId="0" fontId="18" fillId="36" borderId="34" xfId="0" applyFont="1" applyFill="1" applyBorder="1" applyAlignment="1" applyProtection="1">
      <alignment/>
      <protection locked="0"/>
    </xf>
    <xf numFmtId="0" fontId="8" fillId="38" borderId="33" xfId="0" applyFont="1" applyFill="1" applyBorder="1" applyAlignment="1" applyProtection="1">
      <alignment/>
      <protection locked="0"/>
    </xf>
    <xf numFmtId="0" fontId="0" fillId="42" borderId="57" xfId="0" applyFont="1" applyFill="1" applyBorder="1" applyAlignment="1">
      <alignment horizontal="center"/>
    </xf>
    <xf numFmtId="0" fontId="0" fillId="42" borderId="58" xfId="0" applyFont="1" applyFill="1" applyBorder="1" applyAlignment="1">
      <alignment horizontal="center"/>
    </xf>
    <xf numFmtId="0" fontId="0" fillId="0" borderId="44" xfId="0" applyFont="1" applyFill="1" applyBorder="1" applyAlignment="1">
      <alignment horizontal="center"/>
    </xf>
    <xf numFmtId="0" fontId="4" fillId="0" borderId="44" xfId="0" applyFont="1" applyFill="1" applyBorder="1" applyAlignment="1">
      <alignment/>
    </xf>
    <xf numFmtId="0" fontId="0" fillId="34" borderId="21" xfId="0" applyFont="1" applyFill="1" applyBorder="1" applyAlignment="1">
      <alignment/>
    </xf>
    <xf numFmtId="0" fontId="0" fillId="34" borderId="52" xfId="0" applyFont="1" applyFill="1" applyBorder="1" applyAlignment="1">
      <alignment/>
    </xf>
    <xf numFmtId="0" fontId="0" fillId="34" borderId="54" xfId="0" applyFont="1" applyFill="1" applyBorder="1" applyAlignment="1">
      <alignment/>
    </xf>
    <xf numFmtId="0" fontId="0" fillId="0" borderId="39" xfId="0" applyFont="1" applyFill="1" applyBorder="1" applyAlignment="1">
      <alignment/>
    </xf>
    <xf numFmtId="0" fontId="16" fillId="0" borderId="0" xfId="0" applyFont="1" applyBorder="1" applyAlignment="1">
      <alignment/>
    </xf>
    <xf numFmtId="0" fontId="1" fillId="0" borderId="59" xfId="0" applyFont="1" applyBorder="1" applyAlignment="1">
      <alignment/>
    </xf>
    <xf numFmtId="0" fontId="0" fillId="0" borderId="59" xfId="0" applyBorder="1" applyAlignment="1">
      <alignment/>
    </xf>
    <xf numFmtId="9" fontId="1" fillId="0" borderId="26" xfId="49" applyFont="1" applyBorder="1" applyAlignment="1">
      <alignment/>
    </xf>
    <xf numFmtId="0" fontId="1" fillId="0" borderId="19" xfId="0" applyFont="1" applyFill="1" applyBorder="1" applyAlignment="1">
      <alignment/>
    </xf>
    <xf numFmtId="0" fontId="1" fillId="0" borderId="42" xfId="0" applyFont="1" applyBorder="1" applyAlignment="1">
      <alignment horizontal="right"/>
    </xf>
    <xf numFmtId="0" fontId="1" fillId="0" borderId="24" xfId="0" applyFont="1" applyBorder="1" applyAlignment="1">
      <alignment/>
    </xf>
    <xf numFmtId="0" fontId="0" fillId="0" borderId="53" xfId="0" applyBorder="1" applyAlignment="1">
      <alignment/>
    </xf>
    <xf numFmtId="0" fontId="0" fillId="0" borderId="27" xfId="0" applyFill="1" applyBorder="1" applyAlignment="1">
      <alignment/>
    </xf>
    <xf numFmtId="0" fontId="1" fillId="0" borderId="40" xfId="0" applyFont="1" applyFill="1" applyBorder="1" applyAlignment="1">
      <alignment/>
    </xf>
    <xf numFmtId="0" fontId="1" fillId="0" borderId="0" xfId="0" applyFont="1" applyFill="1" applyBorder="1" applyAlignment="1">
      <alignment/>
    </xf>
    <xf numFmtId="0" fontId="15" fillId="0" borderId="0" xfId="0" applyFont="1" applyFill="1" applyBorder="1" applyAlignment="1">
      <alignment horizontal="right"/>
    </xf>
    <xf numFmtId="0" fontId="1" fillId="0" borderId="60" xfId="0" applyFont="1" applyBorder="1" applyAlignment="1">
      <alignment horizontal="right"/>
    </xf>
    <xf numFmtId="0" fontId="1" fillId="0" borderId="21" xfId="0" applyFont="1" applyBorder="1" applyAlignment="1">
      <alignment horizontal="right"/>
    </xf>
    <xf numFmtId="9" fontId="15" fillId="0" borderId="21" xfId="49" applyFont="1" applyBorder="1" applyAlignment="1">
      <alignment horizontal="right"/>
    </xf>
    <xf numFmtId="0" fontId="15" fillId="0" borderId="23" xfId="0" applyFont="1" applyFill="1" applyBorder="1" applyAlignment="1">
      <alignment horizontal="right"/>
    </xf>
    <xf numFmtId="0" fontId="12" fillId="0" borderId="60" xfId="0" applyFont="1" applyBorder="1" applyAlignment="1">
      <alignment/>
    </xf>
    <xf numFmtId="0" fontId="12" fillId="0" borderId="21" xfId="0" applyFont="1" applyBorder="1" applyAlignment="1">
      <alignment/>
    </xf>
    <xf numFmtId="0" fontId="0" fillId="0" borderId="40" xfId="0" applyBorder="1" applyAlignment="1">
      <alignment/>
    </xf>
    <xf numFmtId="0" fontId="0" fillId="37" borderId="33" xfId="0" applyFont="1" applyFill="1" applyBorder="1" applyAlignment="1">
      <alignment/>
    </xf>
    <xf numFmtId="0" fontId="0" fillId="36" borderId="35" xfId="0" applyFont="1" applyFill="1" applyBorder="1" applyAlignment="1">
      <alignment/>
    </xf>
    <xf numFmtId="0" fontId="1" fillId="0" borderId="40" xfId="0" applyFont="1" applyBorder="1" applyAlignment="1">
      <alignment/>
    </xf>
    <xf numFmtId="0" fontId="15" fillId="0" borderId="23" xfId="0" applyFont="1" applyBorder="1" applyAlignment="1">
      <alignment/>
    </xf>
    <xf numFmtId="0" fontId="12" fillId="0" borderId="22" xfId="0" applyFont="1" applyBorder="1" applyAlignment="1">
      <alignment/>
    </xf>
    <xf numFmtId="0" fontId="16" fillId="0" borderId="23" xfId="0" applyFont="1" applyBorder="1" applyAlignment="1">
      <alignment/>
    </xf>
    <xf numFmtId="0" fontId="1" fillId="0" borderId="25" xfId="0" applyFont="1" applyBorder="1" applyAlignment="1">
      <alignment/>
    </xf>
    <xf numFmtId="0" fontId="15" fillId="0" borderId="26" xfId="0" applyFont="1" applyBorder="1" applyAlignment="1">
      <alignment/>
    </xf>
    <xf numFmtId="0" fontId="1" fillId="0" borderId="22" xfId="0" applyFont="1" applyBorder="1" applyAlignment="1">
      <alignment/>
    </xf>
    <xf numFmtId="0" fontId="1" fillId="0" borderId="22" xfId="0" applyFont="1" applyFill="1" applyBorder="1" applyAlignment="1">
      <alignment/>
    </xf>
    <xf numFmtId="0" fontId="1" fillId="0" borderId="60" xfId="0" applyFont="1" applyBorder="1" applyAlignment="1">
      <alignment/>
    </xf>
    <xf numFmtId="9" fontId="1" fillId="0" borderId="60" xfId="49" applyFont="1" applyBorder="1" applyAlignment="1">
      <alignment/>
    </xf>
    <xf numFmtId="9" fontId="1" fillId="0" borderId="21" xfId="49" applyFont="1" applyBorder="1" applyAlignment="1">
      <alignment horizontal="right"/>
    </xf>
    <xf numFmtId="0" fontId="15" fillId="0" borderId="25" xfId="0" applyFont="1" applyFill="1" applyBorder="1" applyAlignment="1">
      <alignment horizontal="right"/>
    </xf>
    <xf numFmtId="0" fontId="1" fillId="0" borderId="17" xfId="0" applyFont="1" applyFill="1" applyBorder="1" applyAlignment="1">
      <alignment/>
    </xf>
    <xf numFmtId="0" fontId="1" fillId="0" borderId="36" xfId="0" applyFont="1" applyFill="1" applyBorder="1" applyAlignment="1">
      <alignment/>
    </xf>
    <xf numFmtId="0" fontId="11" fillId="0" borderId="61" xfId="0" applyFont="1" applyBorder="1" applyAlignment="1">
      <alignment/>
    </xf>
    <xf numFmtId="0" fontId="1" fillId="0" borderId="46" xfId="0" applyFont="1" applyBorder="1" applyAlignment="1">
      <alignment/>
    </xf>
    <xf numFmtId="0" fontId="0" fillId="0" borderId="62" xfId="0" applyBorder="1" applyAlignment="1">
      <alignment/>
    </xf>
    <xf numFmtId="0" fontId="11" fillId="0" borderId="17" xfId="0" applyFont="1" applyBorder="1" applyAlignment="1">
      <alignment/>
    </xf>
    <xf numFmtId="0" fontId="11" fillId="0" borderId="47" xfId="0" applyFont="1" applyBorder="1" applyAlignment="1">
      <alignment/>
    </xf>
    <xf numFmtId="0" fontId="1" fillId="0" borderId="47" xfId="0" applyFont="1" applyBorder="1" applyAlignment="1">
      <alignment/>
    </xf>
    <xf numFmtId="0" fontId="0" fillId="0" borderId="63" xfId="0" applyBorder="1" applyAlignment="1">
      <alignment/>
    </xf>
    <xf numFmtId="0" fontId="1" fillId="0" borderId="64" xfId="0" applyFont="1" applyBorder="1" applyAlignment="1">
      <alignment horizontal="right"/>
    </xf>
    <xf numFmtId="0" fontId="0" fillId="0" borderId="47" xfId="0" applyBorder="1" applyAlignment="1">
      <alignment/>
    </xf>
    <xf numFmtId="0" fontId="1" fillId="0" borderId="63" xfId="0" applyFont="1" applyBorder="1" applyAlignment="1">
      <alignment/>
    </xf>
    <xf numFmtId="0" fontId="0" fillId="0" borderId="65" xfId="0" applyBorder="1" applyAlignment="1">
      <alignment/>
    </xf>
    <xf numFmtId="0" fontId="0" fillId="0" borderId="66" xfId="0" applyBorder="1" applyAlignment="1">
      <alignment/>
    </xf>
    <xf numFmtId="0" fontId="11" fillId="0" borderId="16" xfId="0" applyFont="1" applyBorder="1" applyAlignment="1">
      <alignment/>
    </xf>
    <xf numFmtId="0" fontId="11" fillId="0" borderId="46" xfId="0" applyFont="1" applyBorder="1" applyAlignment="1">
      <alignment/>
    </xf>
    <xf numFmtId="0" fontId="11" fillId="0" borderId="36" xfId="0" applyFont="1" applyBorder="1" applyAlignment="1">
      <alignment/>
    </xf>
    <xf numFmtId="0" fontId="11" fillId="0" borderId="48" xfId="0" applyFont="1" applyBorder="1" applyAlignment="1">
      <alignment/>
    </xf>
    <xf numFmtId="0" fontId="1" fillId="0" borderId="48" xfId="0" applyFont="1" applyBorder="1" applyAlignment="1">
      <alignment/>
    </xf>
    <xf numFmtId="0" fontId="0" fillId="0" borderId="48" xfId="0" applyBorder="1" applyAlignment="1">
      <alignment/>
    </xf>
    <xf numFmtId="0" fontId="22" fillId="0" borderId="0" xfId="0" applyFont="1" applyFill="1" applyBorder="1" applyAlignment="1">
      <alignment/>
    </xf>
    <xf numFmtId="0" fontId="1" fillId="0" borderId="0" xfId="0" applyFont="1" applyBorder="1" applyAlignment="1" applyProtection="1">
      <alignment/>
      <protection/>
    </xf>
    <xf numFmtId="0" fontId="0" fillId="0" borderId="24" xfId="0" applyFill="1" applyBorder="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1" fillId="0" borderId="34" xfId="0" applyFont="1" applyBorder="1" applyAlignment="1" applyProtection="1">
      <alignment/>
      <protection/>
    </xf>
    <xf numFmtId="0" fontId="0" fillId="0" borderId="0" xfId="0" applyFill="1" applyBorder="1" applyAlignment="1" applyProtection="1">
      <alignment horizontal="center"/>
      <protection/>
    </xf>
    <xf numFmtId="0" fontId="1" fillId="0" borderId="33" xfId="0" applyFont="1" applyBorder="1" applyAlignment="1" applyProtection="1">
      <alignment/>
      <protection/>
    </xf>
    <xf numFmtId="0" fontId="1" fillId="0" borderId="16" xfId="0" applyFont="1" applyFill="1" applyBorder="1" applyAlignment="1" applyProtection="1">
      <alignment/>
      <protection/>
    </xf>
    <xf numFmtId="0" fontId="0"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1" fillId="0" borderId="17" xfId="0" applyFont="1" applyFill="1" applyBorder="1" applyAlignment="1" applyProtection="1">
      <alignment/>
      <protection/>
    </xf>
    <xf numFmtId="0" fontId="0" fillId="0" borderId="35" xfId="0" applyFont="1" applyFill="1" applyBorder="1" applyAlignment="1" applyProtection="1">
      <alignment horizontal="center"/>
      <protection/>
    </xf>
    <xf numFmtId="9" fontId="1" fillId="0" borderId="24" xfId="49" applyFont="1" applyFill="1" applyBorder="1" applyAlignment="1" applyProtection="1">
      <alignment horizontal="center"/>
      <protection/>
    </xf>
    <xf numFmtId="0" fontId="1" fillId="0" borderId="32" xfId="0" applyFont="1" applyFill="1" applyBorder="1" applyAlignment="1" applyProtection="1">
      <alignment/>
      <protection/>
    </xf>
    <xf numFmtId="9" fontId="1" fillId="0" borderId="35" xfId="49" applyFont="1" applyFill="1" applyBorder="1" applyAlignment="1" applyProtection="1">
      <alignment horizontal="center"/>
      <protection/>
    </xf>
    <xf numFmtId="0" fontId="1" fillId="0" borderId="33" xfId="0" applyFont="1" applyFill="1" applyBorder="1" applyAlignment="1" applyProtection="1">
      <alignment/>
      <protection/>
    </xf>
    <xf numFmtId="9" fontId="1" fillId="0" borderId="53" xfId="49" applyFont="1" applyFill="1" applyBorder="1" applyAlignment="1" applyProtection="1">
      <alignment horizontal="center"/>
      <protection/>
    </xf>
    <xf numFmtId="0" fontId="1" fillId="0" borderId="24" xfId="0" applyFont="1" applyFill="1" applyBorder="1" applyAlignment="1" applyProtection="1">
      <alignment/>
      <protection/>
    </xf>
    <xf numFmtId="0" fontId="0" fillId="0" borderId="39" xfId="0" applyFont="1" applyFill="1" applyBorder="1" applyAlignment="1" applyProtection="1">
      <alignment/>
      <protection/>
    </xf>
    <xf numFmtId="0" fontId="0" fillId="0" borderId="39" xfId="0" applyFont="1" applyFill="1" applyBorder="1" applyAlignment="1" applyProtection="1">
      <alignment horizontal="center"/>
      <protection/>
    </xf>
    <xf numFmtId="0" fontId="1" fillId="0" borderId="35" xfId="0" applyFont="1" applyFill="1" applyBorder="1" applyAlignment="1" applyProtection="1">
      <alignment/>
      <protection/>
    </xf>
    <xf numFmtId="0" fontId="0" fillId="0" borderId="32" xfId="0" applyFont="1" applyFill="1" applyBorder="1" applyAlignment="1" applyProtection="1">
      <alignment/>
      <protection/>
    </xf>
    <xf numFmtId="0" fontId="0" fillId="0" borderId="32"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4" fillId="0" borderId="35" xfId="0" applyFont="1" applyFill="1" applyBorder="1" applyAlignment="1" applyProtection="1">
      <alignment/>
      <protection/>
    </xf>
    <xf numFmtId="0" fontId="4" fillId="0" borderId="53" xfId="0" applyFont="1" applyFill="1" applyBorder="1" applyAlignment="1" applyProtection="1">
      <alignment/>
      <protection/>
    </xf>
    <xf numFmtId="0" fontId="0" fillId="0" borderId="33" xfId="0" applyFont="1" applyFill="1" applyBorder="1" applyAlignment="1" applyProtection="1">
      <alignment/>
      <protection/>
    </xf>
    <xf numFmtId="0" fontId="0" fillId="0" borderId="33" xfId="0" applyFont="1" applyFill="1" applyBorder="1" applyAlignment="1" applyProtection="1">
      <alignment horizontal="center"/>
      <protection/>
    </xf>
    <xf numFmtId="0" fontId="0" fillId="36" borderId="1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pplyProtection="1">
      <alignment/>
      <protection/>
    </xf>
    <xf numFmtId="0" fontId="0" fillId="0" borderId="35" xfId="0" applyFont="1" applyFill="1" applyBorder="1" applyAlignment="1" applyProtection="1">
      <alignment/>
      <protection/>
    </xf>
    <xf numFmtId="0" fontId="0" fillId="37" borderId="47" xfId="0" applyFont="1" applyFill="1" applyBorder="1" applyAlignment="1" applyProtection="1">
      <alignment/>
      <protection/>
    </xf>
    <xf numFmtId="0" fontId="0" fillId="34"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Alignment="1" applyProtection="1">
      <alignment/>
      <protection/>
    </xf>
    <xf numFmtId="0" fontId="0" fillId="0" borderId="53" xfId="0" applyFont="1" applyFill="1" applyBorder="1" applyAlignment="1" applyProtection="1">
      <alignment/>
      <protection/>
    </xf>
    <xf numFmtId="0" fontId="0" fillId="38" borderId="48"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16" fontId="0" fillId="36" borderId="10" xfId="0" applyNumberFormat="1" applyFill="1" applyBorder="1" applyAlignment="1" applyProtection="1">
      <alignment/>
      <protection/>
    </xf>
    <xf numFmtId="0" fontId="0" fillId="0" borderId="39" xfId="0" applyFill="1" applyBorder="1" applyAlignment="1" applyProtection="1">
      <alignment horizontal="center"/>
      <protection/>
    </xf>
    <xf numFmtId="0" fontId="0" fillId="37" borderId="47" xfId="0" applyFill="1" applyBorder="1" applyAlignment="1" applyProtection="1">
      <alignment/>
      <protection/>
    </xf>
    <xf numFmtId="0" fontId="0" fillId="0" borderId="32" xfId="0" applyFill="1" applyBorder="1" applyAlignment="1" applyProtection="1">
      <alignment horizontal="center"/>
      <protection/>
    </xf>
    <xf numFmtId="0" fontId="0" fillId="0" borderId="35" xfId="0" applyFill="1" applyBorder="1" applyAlignment="1" applyProtection="1">
      <alignment/>
      <protection/>
    </xf>
    <xf numFmtId="0" fontId="0" fillId="34" borderId="47" xfId="0" applyFill="1" applyBorder="1" applyAlignment="1" applyProtection="1">
      <alignment/>
      <protection/>
    </xf>
    <xf numFmtId="0" fontId="0" fillId="0" borderId="53" xfId="0" applyFill="1" applyBorder="1" applyAlignment="1" applyProtection="1">
      <alignment/>
      <protection/>
    </xf>
    <xf numFmtId="0" fontId="0" fillId="38" borderId="49" xfId="0" applyFill="1" applyBorder="1" applyAlignment="1" applyProtection="1">
      <alignment/>
      <protection/>
    </xf>
    <xf numFmtId="0" fontId="0" fillId="0" borderId="54" xfId="0" applyFill="1" applyBorder="1" applyAlignment="1" applyProtection="1">
      <alignment horizontal="center"/>
      <protection/>
    </xf>
    <xf numFmtId="0" fontId="0" fillId="36" borderId="16" xfId="0" applyFont="1" applyFill="1" applyBorder="1" applyAlignment="1" applyProtection="1">
      <alignment/>
      <protection/>
    </xf>
    <xf numFmtId="0" fontId="0" fillId="0" borderId="34"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0" fillId="37" borderId="17"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0" fillId="34" borderId="17" xfId="0" applyFont="1" applyFill="1" applyBorder="1" applyAlignment="1" applyProtection="1">
      <alignment/>
      <protection/>
    </xf>
    <xf numFmtId="0" fontId="0" fillId="38" borderId="17" xfId="0" applyFont="1" applyFill="1" applyBorder="1" applyAlignment="1" applyProtection="1">
      <alignment/>
      <protection/>
    </xf>
    <xf numFmtId="0" fontId="0" fillId="36" borderId="17" xfId="0" applyFont="1" applyFill="1" applyBorder="1" applyAlignment="1" applyProtection="1">
      <alignment/>
      <protection/>
    </xf>
    <xf numFmtId="0" fontId="0" fillId="38" borderId="36" xfId="0" applyFont="1" applyFill="1" applyBorder="1" applyAlignment="1" applyProtection="1">
      <alignment/>
      <protection/>
    </xf>
    <xf numFmtId="0" fontId="14" fillId="0" borderId="35" xfId="0" applyFont="1" applyFill="1" applyBorder="1" applyAlignment="1" applyProtection="1">
      <alignment/>
      <protection/>
    </xf>
    <xf numFmtId="0" fontId="0" fillId="34" borderId="49" xfId="0" applyFont="1" applyFill="1" applyBorder="1" applyAlignment="1" applyProtection="1">
      <alignment/>
      <protection/>
    </xf>
    <xf numFmtId="0" fontId="0" fillId="0" borderId="54" xfId="0" applyFont="1" applyFill="1" applyBorder="1" applyAlignment="1" applyProtection="1">
      <alignment horizontal="center"/>
      <protection/>
    </xf>
    <xf numFmtId="9" fontId="0" fillId="36" borderId="10" xfId="0" applyNumberFormat="1" applyFont="1" applyFill="1" applyBorder="1" applyAlignment="1" applyProtection="1">
      <alignment/>
      <protection/>
    </xf>
    <xf numFmtId="0" fontId="0" fillId="34" borderId="47" xfId="0" applyFont="1" applyFill="1" applyBorder="1" applyAlignment="1" applyProtection="1">
      <alignment/>
      <protection/>
    </xf>
    <xf numFmtId="0" fontId="0" fillId="36" borderId="46" xfId="0" applyFont="1" applyFill="1" applyBorder="1" applyAlignment="1" applyProtection="1">
      <alignment/>
      <protection/>
    </xf>
    <xf numFmtId="0" fontId="0" fillId="38" borderId="49" xfId="0" applyFont="1" applyFill="1" applyBorder="1" applyAlignment="1" applyProtection="1">
      <alignment/>
      <protection/>
    </xf>
    <xf numFmtId="0" fontId="8" fillId="36" borderId="34" xfId="0" applyFont="1" applyFill="1" applyBorder="1" applyAlignment="1" applyProtection="1">
      <alignment/>
      <protection/>
    </xf>
    <xf numFmtId="0" fontId="8" fillId="0" borderId="35" xfId="0" applyFont="1" applyFill="1" applyBorder="1" applyAlignment="1" applyProtection="1">
      <alignment/>
      <protection/>
    </xf>
    <xf numFmtId="0" fontId="8" fillId="37" borderId="32" xfId="0" applyFont="1" applyFill="1" applyBorder="1" applyAlignment="1" applyProtection="1">
      <alignment/>
      <protection/>
    </xf>
    <xf numFmtId="0" fontId="8" fillId="34" borderId="32" xfId="0" applyFont="1" applyFill="1" applyBorder="1" applyAlignment="1" applyProtection="1">
      <alignment/>
      <protection/>
    </xf>
    <xf numFmtId="0" fontId="8" fillId="38" borderId="32" xfId="0" applyFont="1" applyFill="1" applyBorder="1" applyAlignment="1" applyProtection="1">
      <alignment/>
      <protection/>
    </xf>
    <xf numFmtId="0" fontId="0" fillId="34" borderId="32" xfId="0" applyFont="1" applyFill="1" applyBorder="1" applyAlignment="1" applyProtection="1">
      <alignment/>
      <protection/>
    </xf>
    <xf numFmtId="0" fontId="5" fillId="0" borderId="53" xfId="0" applyFont="1" applyFill="1" applyBorder="1" applyAlignment="1" applyProtection="1">
      <alignment/>
      <protection/>
    </xf>
    <xf numFmtId="0" fontId="0" fillId="36" borderId="33" xfId="0" applyFont="1" applyFill="1" applyBorder="1" applyAlignment="1" applyProtection="1">
      <alignment/>
      <protection/>
    </xf>
    <xf numFmtId="0" fontId="0" fillId="37" borderId="10" xfId="0" applyFont="1" applyFill="1" applyBorder="1" applyAlignment="1" applyProtection="1">
      <alignment/>
      <protection/>
    </xf>
    <xf numFmtId="0" fontId="5" fillId="40" borderId="0" xfId="0" applyFont="1" applyFill="1" applyBorder="1" applyAlignment="1" applyProtection="1">
      <alignment/>
      <protection/>
    </xf>
    <xf numFmtId="0" fontId="0" fillId="34" borderId="10" xfId="0" applyFont="1" applyFill="1" applyBorder="1" applyAlignment="1" applyProtection="1">
      <alignment/>
      <protection/>
    </xf>
    <xf numFmtId="0" fontId="0" fillId="38" borderId="22" xfId="0" applyFont="1" applyFill="1" applyBorder="1" applyAlignment="1" applyProtection="1">
      <alignment/>
      <protection/>
    </xf>
    <xf numFmtId="0" fontId="0" fillId="0" borderId="53" xfId="0" applyFont="1" applyFill="1" applyBorder="1" applyAlignment="1" applyProtection="1">
      <alignment horizontal="center"/>
      <protection/>
    </xf>
    <xf numFmtId="0" fontId="0" fillId="36" borderId="34" xfId="0" applyFont="1" applyFill="1" applyBorder="1" applyAlignment="1" applyProtection="1">
      <alignment/>
      <protection/>
    </xf>
    <xf numFmtId="0" fontId="0" fillId="38" borderId="32" xfId="0" applyFont="1" applyFill="1" applyBorder="1" applyAlignment="1" applyProtection="1">
      <alignment/>
      <protection/>
    </xf>
    <xf numFmtId="0" fontId="0" fillId="38" borderId="47" xfId="0" applyFont="1" applyFill="1" applyBorder="1" applyAlignment="1" applyProtection="1">
      <alignment/>
      <protection/>
    </xf>
    <xf numFmtId="0" fontId="2" fillId="0" borderId="35" xfId="0" applyFont="1" applyFill="1" applyBorder="1" applyAlignment="1" applyProtection="1">
      <alignment/>
      <protection/>
    </xf>
    <xf numFmtId="0" fontId="0" fillId="0" borderId="35" xfId="0" applyBorder="1" applyAlignment="1" applyProtection="1">
      <alignment/>
      <protection/>
    </xf>
    <xf numFmtId="0" fontId="0" fillId="0" borderId="53" xfId="0" applyBorder="1" applyAlignment="1" applyProtection="1">
      <alignment/>
      <protection/>
    </xf>
    <xf numFmtId="0" fontId="1" fillId="0" borderId="55" xfId="0" applyFont="1" applyBorder="1" applyAlignment="1" applyProtection="1">
      <alignment/>
      <protection/>
    </xf>
    <xf numFmtId="0" fontId="0" fillId="0" borderId="19" xfId="0" applyFont="1" applyBorder="1" applyAlignment="1" applyProtection="1">
      <alignment/>
      <protection/>
    </xf>
    <xf numFmtId="0" fontId="0" fillId="37" borderId="32" xfId="0" applyFont="1" applyFill="1" applyBorder="1" applyAlignment="1" applyProtection="1">
      <alignment/>
      <protection/>
    </xf>
    <xf numFmtId="0" fontId="0" fillId="0" borderId="40" xfId="0" applyFont="1" applyBorder="1" applyAlignment="1" applyProtection="1">
      <alignment/>
      <protection/>
    </xf>
    <xf numFmtId="0" fontId="0" fillId="38" borderId="33"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center"/>
      <protection/>
    </xf>
    <xf numFmtId="0" fontId="20" fillId="0" borderId="0" xfId="0" applyFont="1" applyFill="1" applyBorder="1" applyAlignment="1" applyProtection="1">
      <alignment/>
      <protection/>
    </xf>
    <xf numFmtId="0" fontId="21"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Alignment="1" applyProtection="1">
      <alignment/>
      <protection/>
    </xf>
    <xf numFmtId="0" fontId="1" fillId="35" borderId="32" xfId="0" applyFont="1" applyFill="1" applyBorder="1" applyAlignment="1" applyProtection="1">
      <alignment horizontal="center"/>
      <protection locked="0"/>
    </xf>
    <xf numFmtId="0" fontId="1" fillId="35" borderId="33" xfId="0" applyFont="1" applyFill="1" applyBorder="1" applyAlignment="1" applyProtection="1">
      <alignment horizontal="center"/>
      <protection locked="0"/>
    </xf>
    <xf numFmtId="0" fontId="1" fillId="35" borderId="38" xfId="0" applyFont="1" applyFill="1" applyBorder="1" applyAlignment="1" applyProtection="1">
      <alignment horizontal="right"/>
      <protection locked="0"/>
    </xf>
    <xf numFmtId="0" fontId="0" fillId="40" borderId="0" xfId="0" applyFill="1" applyBorder="1" applyAlignment="1" applyProtection="1">
      <alignment horizontal="center"/>
      <protection/>
    </xf>
    <xf numFmtId="0" fontId="1" fillId="0" borderId="27" xfId="0" applyFont="1" applyBorder="1" applyAlignment="1" applyProtection="1">
      <alignment/>
      <protection/>
    </xf>
    <xf numFmtId="0" fontId="1" fillId="36" borderId="38" xfId="0" applyFont="1" applyFill="1" applyBorder="1" applyAlignment="1" applyProtection="1">
      <alignment horizontal="center"/>
      <protection/>
    </xf>
    <xf numFmtId="0" fontId="1" fillId="0" borderId="17" xfId="0" applyFont="1" applyBorder="1" applyAlignment="1" applyProtection="1">
      <alignment/>
      <protection/>
    </xf>
    <xf numFmtId="0" fontId="0" fillId="40" borderId="54" xfId="0" applyFill="1" applyBorder="1" applyAlignment="1" applyProtection="1">
      <alignment horizontal="center"/>
      <protection/>
    </xf>
    <xf numFmtId="0" fontId="1" fillId="0" borderId="36" xfId="0" applyFont="1" applyFill="1" applyBorder="1" applyAlignment="1" applyProtection="1">
      <alignment/>
      <protection/>
    </xf>
    <xf numFmtId="0" fontId="0" fillId="36" borderId="10" xfId="0" applyFill="1" applyBorder="1" applyAlignment="1" applyProtection="1">
      <alignment/>
      <protection/>
    </xf>
    <xf numFmtId="0" fontId="0" fillId="40" borderId="39" xfId="0" applyFont="1" applyFill="1" applyBorder="1" applyAlignment="1" applyProtection="1">
      <alignment horizontal="center"/>
      <protection/>
    </xf>
    <xf numFmtId="0" fontId="0" fillId="40" borderId="32" xfId="0" applyFont="1" applyFill="1" applyBorder="1" applyAlignment="1" applyProtection="1">
      <alignment horizontal="center"/>
      <protection/>
    </xf>
    <xf numFmtId="0" fontId="1" fillId="0" borderId="53" xfId="0" applyFont="1" applyFill="1" applyBorder="1" applyAlignment="1" applyProtection="1">
      <alignment/>
      <protection/>
    </xf>
    <xf numFmtId="0" fontId="0" fillId="40" borderId="54" xfId="0" applyFont="1" applyFill="1" applyBorder="1" applyAlignment="1" applyProtection="1">
      <alignment horizontal="center"/>
      <protection/>
    </xf>
    <xf numFmtId="0" fontId="0" fillId="36" borderId="46" xfId="0" applyFill="1" applyBorder="1" applyAlignment="1" applyProtection="1">
      <alignment/>
      <protection/>
    </xf>
    <xf numFmtId="0" fontId="0" fillId="40" borderId="34" xfId="0" applyFill="1" applyBorder="1" applyAlignment="1" applyProtection="1">
      <alignment horizontal="center"/>
      <protection/>
    </xf>
    <xf numFmtId="0" fontId="0" fillId="40" borderId="32" xfId="0" applyFill="1" applyBorder="1" applyAlignment="1" applyProtection="1">
      <alignment horizontal="center"/>
      <protection/>
    </xf>
    <xf numFmtId="0" fontId="0" fillId="0" borderId="0" xfId="0" applyBorder="1" applyAlignment="1" applyProtection="1">
      <alignment/>
      <protection/>
    </xf>
    <xf numFmtId="0" fontId="0" fillId="38" borderId="48" xfId="0" applyFill="1" applyBorder="1" applyAlignment="1" applyProtection="1">
      <alignment/>
      <protection/>
    </xf>
    <xf numFmtId="0" fontId="0" fillId="36" borderId="16" xfId="0" applyFill="1" applyBorder="1" applyAlignment="1" applyProtection="1">
      <alignment/>
      <protection/>
    </xf>
    <xf numFmtId="0" fontId="0" fillId="37" borderId="17" xfId="0" applyFill="1" applyBorder="1" applyAlignment="1" applyProtection="1">
      <alignment/>
      <protection/>
    </xf>
    <xf numFmtId="0" fontId="0" fillId="34" borderId="37" xfId="0" applyFill="1" applyBorder="1" applyAlignment="1" applyProtection="1">
      <alignment/>
      <protection/>
    </xf>
    <xf numFmtId="0" fontId="0" fillId="38" borderId="36" xfId="0" applyFill="1" applyBorder="1" applyAlignment="1" applyProtection="1">
      <alignment/>
      <protection/>
    </xf>
    <xf numFmtId="0" fontId="0" fillId="0" borderId="10" xfId="0" applyBorder="1" applyAlignment="1" applyProtection="1">
      <alignment/>
      <protection/>
    </xf>
    <xf numFmtId="0" fontId="1" fillId="0" borderId="24" xfId="0" applyFont="1" applyBorder="1" applyAlignment="1" applyProtection="1">
      <alignment/>
      <protection/>
    </xf>
    <xf numFmtId="0" fontId="0" fillId="36" borderId="34" xfId="0" applyFill="1" applyBorder="1" applyAlignment="1" applyProtection="1">
      <alignment/>
      <protection/>
    </xf>
    <xf numFmtId="0" fontId="0" fillId="0" borderId="34" xfId="0" applyBorder="1" applyAlignment="1" applyProtection="1">
      <alignment horizontal="center"/>
      <protection/>
    </xf>
    <xf numFmtId="0" fontId="0" fillId="37" borderId="32" xfId="0" applyFill="1" applyBorder="1" applyAlignment="1" applyProtection="1">
      <alignment/>
      <protection/>
    </xf>
    <xf numFmtId="0" fontId="0" fillId="34" borderId="32" xfId="0" applyFill="1" applyBorder="1" applyAlignment="1" applyProtection="1">
      <alignment/>
      <protection/>
    </xf>
    <xf numFmtId="0" fontId="0" fillId="38" borderId="54" xfId="0" applyFill="1" applyBorder="1" applyAlignment="1" applyProtection="1">
      <alignment/>
      <protection/>
    </xf>
    <xf numFmtId="0" fontId="0" fillId="34" borderId="17" xfId="0" applyFill="1" applyBorder="1" applyAlignment="1" applyProtection="1">
      <alignment/>
      <protection/>
    </xf>
    <xf numFmtId="0" fontId="0" fillId="40" borderId="33" xfId="0" applyFill="1" applyBorder="1" applyAlignment="1" applyProtection="1">
      <alignment horizontal="center"/>
      <protection/>
    </xf>
    <xf numFmtId="0" fontId="0" fillId="36" borderId="35" xfId="0" applyFill="1" applyBorder="1" applyAlignment="1" applyProtection="1">
      <alignment/>
      <protection/>
    </xf>
    <xf numFmtId="0" fontId="0" fillId="40" borderId="39" xfId="0" applyFill="1" applyBorder="1" applyAlignment="1" applyProtection="1">
      <alignment horizontal="center"/>
      <protection/>
    </xf>
    <xf numFmtId="14" fontId="0" fillId="37" borderId="32" xfId="0" applyNumberFormat="1" applyFill="1" applyBorder="1" applyAlignment="1" applyProtection="1">
      <alignment horizontal="left"/>
      <protection/>
    </xf>
    <xf numFmtId="14" fontId="0" fillId="34" borderId="32" xfId="0" applyNumberFormat="1" applyFill="1" applyBorder="1" applyAlignment="1" applyProtection="1">
      <alignment horizontal="left"/>
      <protection/>
    </xf>
    <xf numFmtId="0" fontId="0" fillId="38" borderId="33" xfId="0" applyFill="1" applyBorder="1" applyAlignment="1" applyProtection="1">
      <alignment/>
      <protection/>
    </xf>
    <xf numFmtId="0" fontId="0" fillId="34" borderId="49" xfId="0" applyFill="1" applyBorder="1" applyAlignment="1" applyProtection="1">
      <alignment/>
      <protection/>
    </xf>
    <xf numFmtId="0" fontId="1" fillId="0" borderId="0" xfId="0" applyFont="1" applyAlignment="1" applyProtection="1">
      <alignment/>
      <protection/>
    </xf>
    <xf numFmtId="0" fontId="0" fillId="40" borderId="0" xfId="0" applyFill="1" applyAlignment="1" applyProtection="1">
      <alignment horizontal="center"/>
      <protection/>
    </xf>
    <xf numFmtId="0" fontId="0" fillId="0" borderId="19" xfId="0" applyFont="1" applyFill="1" applyBorder="1" applyAlignment="1" applyProtection="1">
      <alignment horizontal="center"/>
      <protection/>
    </xf>
    <xf numFmtId="0" fontId="0" fillId="0" borderId="40" xfId="0" applyFont="1" applyFill="1" applyBorder="1" applyAlignment="1" applyProtection="1">
      <alignment horizontal="center"/>
      <protection/>
    </xf>
    <xf numFmtId="9" fontId="1" fillId="35" borderId="32" xfId="0" applyNumberFormat="1" applyFont="1" applyFill="1" applyBorder="1" applyAlignment="1" applyProtection="1">
      <alignment horizontal="center"/>
      <protection locked="0"/>
    </xf>
    <xf numFmtId="9" fontId="1" fillId="35" borderId="32" xfId="49" applyFont="1" applyFill="1" applyBorder="1" applyAlignment="1" applyProtection="1">
      <alignment horizontal="center"/>
      <protection locked="0"/>
    </xf>
    <xf numFmtId="0" fontId="18" fillId="34" borderId="32" xfId="0" applyFont="1" applyFill="1" applyBorder="1" applyAlignment="1" applyProtection="1">
      <alignment/>
      <protection/>
    </xf>
    <xf numFmtId="0" fontId="18" fillId="37" borderId="54" xfId="0" applyFont="1" applyFill="1" applyBorder="1" applyAlignment="1" applyProtection="1">
      <alignment/>
      <protection/>
    </xf>
    <xf numFmtId="0" fontId="0" fillId="0" borderId="30" xfId="0" applyFont="1" applyFill="1" applyBorder="1" applyAlignment="1" applyProtection="1">
      <alignment/>
      <protection locked="0"/>
    </xf>
    <xf numFmtId="0" fontId="1" fillId="35" borderId="67" xfId="0" applyFont="1" applyFill="1" applyBorder="1" applyAlignment="1" applyProtection="1">
      <alignment horizontal="center"/>
      <protection locked="0"/>
    </xf>
    <xf numFmtId="0" fontId="1" fillId="0" borderId="39" xfId="0" applyFont="1" applyFill="1" applyBorder="1" applyAlignment="1" applyProtection="1">
      <alignment/>
      <protection/>
    </xf>
    <xf numFmtId="0" fontId="1" fillId="35" borderId="57" xfId="0" applyFont="1" applyFill="1" applyBorder="1" applyAlignment="1" applyProtection="1">
      <alignment horizontal="center"/>
      <protection locked="0"/>
    </xf>
    <xf numFmtId="0" fontId="1" fillId="35" borderId="58" xfId="0" applyFont="1" applyFill="1" applyBorder="1" applyAlignment="1" applyProtection="1">
      <alignment horizontal="center"/>
      <protection locked="0"/>
    </xf>
    <xf numFmtId="0" fontId="1" fillId="0" borderId="13" xfId="0" applyFont="1" applyFill="1" applyBorder="1" applyAlignment="1" applyProtection="1">
      <alignment/>
      <protection/>
    </xf>
    <xf numFmtId="0" fontId="1" fillId="0" borderId="15" xfId="0" applyFont="1" applyFill="1" applyBorder="1" applyAlignment="1" applyProtection="1">
      <alignment/>
      <protection/>
    </xf>
    <xf numFmtId="0" fontId="8" fillId="0" borderId="0" xfId="0" applyFont="1" applyFill="1" applyAlignment="1" applyProtection="1">
      <alignment/>
      <protection/>
    </xf>
    <xf numFmtId="0" fontId="23" fillId="0" borderId="35" xfId="0" applyFont="1" applyFill="1" applyBorder="1" applyAlignment="1" applyProtection="1">
      <alignment/>
      <protection/>
    </xf>
    <xf numFmtId="14" fontId="1" fillId="35" borderId="34" xfId="0" applyNumberFormat="1" applyFont="1" applyFill="1" applyBorder="1" applyAlignment="1" applyProtection="1">
      <alignment horizontal="left"/>
      <protection locked="0"/>
    </xf>
    <xf numFmtId="14" fontId="1" fillId="35" borderId="53" xfId="0" applyNumberFormat="1" applyFont="1" applyFill="1" applyBorder="1" applyAlignment="1" applyProtection="1">
      <alignment horizontal="left"/>
      <protection locked="0"/>
    </xf>
    <xf numFmtId="0" fontId="0" fillId="0" borderId="57" xfId="0" applyFont="1" applyFill="1" applyBorder="1" applyAlignment="1" applyProtection="1">
      <alignment horizontal="left"/>
      <protection/>
    </xf>
    <xf numFmtId="0" fontId="0" fillId="0" borderId="58" xfId="0" applyFont="1" applyFill="1" applyBorder="1" applyAlignment="1" applyProtection="1">
      <alignment horizontal="left"/>
      <protection/>
    </xf>
    <xf numFmtId="0" fontId="0" fillId="0" borderId="64" xfId="0" applyFont="1" applyFill="1" applyBorder="1" applyAlignment="1" applyProtection="1">
      <alignment horizontal="left"/>
      <protection/>
    </xf>
    <xf numFmtId="0" fontId="0" fillId="0" borderId="42" xfId="0" applyFont="1" applyFill="1" applyBorder="1" applyAlignment="1" applyProtection="1">
      <alignment horizontal="left"/>
      <protection/>
    </xf>
    <xf numFmtId="0" fontId="1" fillId="35" borderId="30" xfId="0" applyFont="1" applyFill="1" applyBorder="1" applyAlignment="1" applyProtection="1">
      <alignment horizontal="left"/>
      <protection locked="0"/>
    </xf>
    <xf numFmtId="0" fontId="1" fillId="35" borderId="17" xfId="0" applyFont="1" applyFill="1" applyBorder="1" applyAlignment="1" applyProtection="1">
      <alignment horizontal="left"/>
      <protection locked="0"/>
    </xf>
    <xf numFmtId="0" fontId="1" fillId="35" borderId="36" xfId="0" applyFont="1" applyFill="1" applyBorder="1" applyAlignment="1" applyProtection="1">
      <alignment horizontal="left"/>
      <protection locked="0"/>
    </xf>
    <xf numFmtId="9" fontId="0" fillId="0" borderId="19" xfId="0" applyNumberFormat="1" applyFont="1" applyBorder="1" applyAlignment="1" applyProtection="1">
      <alignment/>
      <protection/>
    </xf>
    <xf numFmtId="9" fontId="1" fillId="0" borderId="21" xfId="49" applyFont="1" applyFill="1" applyBorder="1" applyAlignment="1" applyProtection="1">
      <alignment horizontal="center"/>
      <protection hidden="1"/>
    </xf>
    <xf numFmtId="9" fontId="1" fillId="0" borderId="0" xfId="49" applyFont="1" applyBorder="1" applyAlignment="1">
      <alignment horizontal="right"/>
    </xf>
    <xf numFmtId="0" fontId="1" fillId="0" borderId="0" xfId="0" applyFont="1" applyBorder="1" applyAlignment="1">
      <alignment horizontal="right"/>
    </xf>
    <xf numFmtId="9" fontId="15" fillId="0" borderId="0" xfId="49" applyFont="1" applyBorder="1" applyAlignment="1">
      <alignment horizontal="right"/>
    </xf>
    <xf numFmtId="0" fontId="15" fillId="0" borderId="22" xfId="0" applyFont="1" applyFill="1" applyBorder="1" applyAlignment="1">
      <alignment horizontal="right"/>
    </xf>
    <xf numFmtId="0" fontId="0" fillId="0" borderId="55" xfId="0" applyBorder="1" applyAlignment="1">
      <alignment/>
    </xf>
    <xf numFmtId="0" fontId="0" fillId="0" borderId="60" xfId="0" applyBorder="1" applyAlignment="1">
      <alignment/>
    </xf>
    <xf numFmtId="0" fontId="12" fillId="0" borderId="19" xfId="0" applyFont="1" applyBorder="1" applyAlignment="1">
      <alignment/>
    </xf>
    <xf numFmtId="0" fontId="16" fillId="0" borderId="19" xfId="0" applyFont="1" applyBorder="1" applyAlignment="1">
      <alignment/>
    </xf>
    <xf numFmtId="182" fontId="15" fillId="0" borderId="26" xfId="0" applyNumberFormat="1" applyFont="1" applyFill="1" applyBorder="1" applyAlignment="1">
      <alignment horizontal="right"/>
    </xf>
    <xf numFmtId="3" fontId="1" fillId="35" borderId="32" xfId="0" applyNumberFormat="1" applyFont="1" applyFill="1" applyBorder="1" applyAlignment="1" applyProtection="1">
      <alignment horizontal="center"/>
      <protection locked="0"/>
    </xf>
    <xf numFmtId="0" fontId="11" fillId="0" borderId="64" xfId="49" applyNumberFormat="1" applyFont="1" applyBorder="1" applyAlignment="1">
      <alignment/>
    </xf>
    <xf numFmtId="0" fontId="1" fillId="40" borderId="57"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0" xfId="0" applyFont="1" applyBorder="1" applyAlignment="1" applyProtection="1">
      <alignment/>
      <protection/>
    </xf>
    <xf numFmtId="0" fontId="1" fillId="0" borderId="47" xfId="0" applyFont="1" applyFill="1" applyBorder="1" applyAlignment="1" applyProtection="1">
      <alignment horizontal="right"/>
      <protection/>
    </xf>
    <xf numFmtId="0" fontId="0" fillId="0" borderId="47" xfId="0" applyBorder="1" applyAlignment="1" applyProtection="1">
      <alignment/>
      <protection/>
    </xf>
    <xf numFmtId="0" fontId="1" fillId="0" borderId="47" xfId="0" applyFont="1" applyBorder="1" applyAlignment="1" applyProtection="1">
      <alignment/>
      <protection/>
    </xf>
    <xf numFmtId="0" fontId="1" fillId="0" borderId="47" xfId="0" applyFont="1" applyBorder="1" applyAlignment="1" applyProtection="1">
      <alignment horizontal="right"/>
      <protection/>
    </xf>
    <xf numFmtId="9" fontId="1" fillId="0" borderId="47" xfId="0" applyNumberFormat="1" applyFont="1" applyBorder="1" applyAlignment="1" applyProtection="1">
      <alignment horizontal="right"/>
      <protection/>
    </xf>
    <xf numFmtId="9" fontId="1" fillId="0" borderId="48" xfId="0" applyNumberFormat="1" applyFont="1" applyBorder="1" applyAlignment="1" applyProtection="1">
      <alignment horizontal="right"/>
      <protection/>
    </xf>
    <xf numFmtId="0" fontId="0" fillId="36" borderId="58" xfId="0" applyFont="1" applyFill="1" applyBorder="1" applyAlignment="1" applyProtection="1">
      <alignment horizontal="center"/>
      <protection/>
    </xf>
    <xf numFmtId="0" fontId="0" fillId="40" borderId="68" xfId="0" applyFill="1" applyBorder="1" applyAlignment="1" applyProtection="1">
      <alignment horizontal="center"/>
      <protection/>
    </xf>
    <xf numFmtId="0" fontId="0" fillId="40" borderId="21" xfId="0" applyFill="1" applyBorder="1" applyAlignment="1" applyProtection="1">
      <alignment horizontal="center"/>
      <protection/>
    </xf>
    <xf numFmtId="0" fontId="0" fillId="40" borderId="21" xfId="0" applyFont="1" applyFill="1" applyBorder="1" applyAlignment="1" applyProtection="1">
      <alignment horizontal="center"/>
      <protection/>
    </xf>
    <xf numFmtId="0" fontId="0" fillId="0" borderId="31" xfId="0" applyFont="1" applyBorder="1" applyAlignment="1" applyProtection="1">
      <alignment/>
      <protection/>
    </xf>
    <xf numFmtId="0" fontId="0" fillId="36" borderId="58" xfId="0" applyFill="1" applyBorder="1" applyAlignment="1" applyProtection="1">
      <alignment horizontal="center"/>
      <protection/>
    </xf>
    <xf numFmtId="0" fontId="0" fillId="36" borderId="68" xfId="0" applyFill="1" applyBorder="1" applyAlignment="1" applyProtection="1">
      <alignment horizontal="center"/>
      <protection/>
    </xf>
    <xf numFmtId="0" fontId="0" fillId="36" borderId="67" xfId="0" applyFill="1" applyBorder="1" applyAlignment="1" applyProtection="1">
      <alignment horizontal="center"/>
      <protection/>
    </xf>
    <xf numFmtId="9" fontId="1" fillId="35" borderId="35" xfId="49" applyFont="1" applyFill="1" applyBorder="1" applyAlignment="1" applyProtection="1">
      <alignment horizontal="center"/>
      <protection locked="0"/>
    </xf>
    <xf numFmtId="0" fontId="1" fillId="0" borderId="29" xfId="0" applyFont="1" applyFill="1" applyBorder="1" applyAlignment="1" applyProtection="1">
      <alignment horizontal="right"/>
      <protection/>
    </xf>
    <xf numFmtId="182" fontId="15" fillId="0" borderId="23" xfId="0" applyNumberFormat="1" applyFont="1" applyBorder="1" applyAlignment="1">
      <alignment/>
    </xf>
    <xf numFmtId="182" fontId="16" fillId="0" borderId="23" xfId="0" applyNumberFormat="1" applyFont="1" applyBorder="1" applyAlignment="1">
      <alignment/>
    </xf>
    <xf numFmtId="0" fontId="11" fillId="0" borderId="21" xfId="0" applyFont="1" applyBorder="1" applyAlignment="1">
      <alignment/>
    </xf>
    <xf numFmtId="0" fontId="1" fillId="0" borderId="0" xfId="0" applyFont="1" applyAlignment="1" applyProtection="1">
      <alignment horizontal="center"/>
      <protection/>
    </xf>
    <xf numFmtId="2" fontId="1" fillId="35" borderId="34" xfId="0" applyNumberFormat="1" applyFont="1" applyFill="1" applyBorder="1" applyAlignment="1" applyProtection="1">
      <alignment horizontal="center"/>
      <protection locked="0"/>
    </xf>
    <xf numFmtId="0" fontId="1" fillId="43" borderId="39" xfId="0" applyFont="1" applyFill="1" applyBorder="1" applyAlignment="1" applyProtection="1">
      <alignment horizontal="center"/>
      <protection locked="0"/>
    </xf>
    <xf numFmtId="0" fontId="1" fillId="43" borderId="32" xfId="0" applyFont="1" applyFill="1" applyBorder="1" applyAlignment="1" applyProtection="1">
      <alignment horizontal="center"/>
      <protection locked="0"/>
    </xf>
    <xf numFmtId="0" fontId="1" fillId="43" borderId="35" xfId="0" applyFont="1" applyFill="1" applyBorder="1" applyAlignment="1" applyProtection="1">
      <alignment horizontal="center"/>
      <protection locked="0"/>
    </xf>
    <xf numFmtId="0" fontId="1" fillId="43" borderId="33" xfId="0" applyFont="1" applyFill="1" applyBorder="1" applyAlignment="1" applyProtection="1">
      <alignment horizontal="center"/>
      <protection locked="0"/>
    </xf>
    <xf numFmtId="0" fontId="1" fillId="43" borderId="34" xfId="0" applyFont="1" applyFill="1" applyBorder="1" applyAlignment="1" applyProtection="1">
      <alignment horizontal="center"/>
      <protection locked="0"/>
    </xf>
    <xf numFmtId="0" fontId="1" fillId="43" borderId="54" xfId="0" applyFont="1" applyFill="1" applyBorder="1" applyAlignment="1" applyProtection="1">
      <alignment horizontal="center"/>
      <protection locked="0"/>
    </xf>
    <xf numFmtId="0" fontId="1" fillId="43" borderId="57" xfId="0" applyFont="1" applyFill="1" applyBorder="1" applyAlignment="1" applyProtection="1">
      <alignment horizontal="center"/>
      <protection locked="0"/>
    </xf>
    <xf numFmtId="0" fontId="1" fillId="43" borderId="58" xfId="0" applyFont="1" applyFill="1" applyBorder="1" applyAlignment="1" applyProtection="1">
      <alignment horizontal="center"/>
      <protection locked="0"/>
    </xf>
    <xf numFmtId="0" fontId="1" fillId="43" borderId="68" xfId="0" applyFont="1" applyFill="1" applyBorder="1" applyAlignment="1" applyProtection="1">
      <alignment horizontal="center"/>
      <protection locked="0"/>
    </xf>
    <xf numFmtId="0" fontId="1" fillId="0" borderId="69" xfId="0" applyFont="1" applyFill="1" applyBorder="1" applyAlignment="1" applyProtection="1">
      <alignment horizontal="center"/>
      <protection/>
    </xf>
    <xf numFmtId="0" fontId="1" fillId="0" borderId="6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1" fillId="43" borderId="21" xfId="0" applyFont="1" applyFill="1" applyBorder="1" applyAlignment="1" applyProtection="1">
      <alignment horizontal="center"/>
      <protection locked="0"/>
    </xf>
    <xf numFmtId="0" fontId="1" fillId="43" borderId="67" xfId="0" applyFont="1" applyFill="1" applyBorder="1" applyAlignment="1" applyProtection="1">
      <alignment horizontal="center"/>
      <protection locked="0"/>
    </xf>
    <xf numFmtId="0" fontId="1" fillId="0" borderId="51" xfId="0" applyFont="1" applyFill="1" applyBorder="1" applyAlignment="1" applyProtection="1">
      <alignment horizontal="center"/>
      <protection/>
    </xf>
    <xf numFmtId="0" fontId="1" fillId="0" borderId="44" xfId="0" applyFont="1" applyFill="1" applyBorder="1" applyAlignment="1" applyProtection="1">
      <alignment horizontal="center"/>
      <protection/>
    </xf>
    <xf numFmtId="0" fontId="12" fillId="0" borderId="0" xfId="0" applyFont="1" applyAlignment="1">
      <alignment/>
    </xf>
    <xf numFmtId="0" fontId="0" fillId="0" borderId="0" xfId="0" applyAlignment="1">
      <alignment vertical="top" wrapText="1"/>
    </xf>
    <xf numFmtId="0" fontId="10" fillId="0" borderId="0" xfId="0" applyFont="1" applyAlignment="1">
      <alignment vertical="top" wrapText="1"/>
    </xf>
    <xf numFmtId="0" fontId="24" fillId="0" borderId="0" xfId="0" applyFont="1" applyAlignment="1">
      <alignment vertical="top" wrapText="1"/>
    </xf>
    <xf numFmtId="0" fontId="7" fillId="0" borderId="35" xfId="0" applyFont="1" applyFill="1" applyBorder="1" applyAlignment="1" applyProtection="1">
      <alignment/>
      <protection/>
    </xf>
    <xf numFmtId="0" fontId="8" fillId="34" borderId="32"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2475"/>
          <c:w val="0.9515"/>
          <c:h val="0.903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0106268"/>
        <c:axId val="4085501"/>
      </c:barChart>
      <c:catAx>
        <c:axId val="60106268"/>
        <c:scaling>
          <c:orientation val="minMax"/>
        </c:scaling>
        <c:axPos val="l"/>
        <c:delete val="0"/>
        <c:numFmt formatCode="General" sourceLinked="1"/>
        <c:majorTickMark val="none"/>
        <c:minorTickMark val="none"/>
        <c:tickLblPos val="nextTo"/>
        <c:spPr>
          <a:ln w="3175">
            <a:noFill/>
          </a:ln>
        </c:spPr>
        <c:crossAx val="4085501"/>
        <c:crosses val="autoZero"/>
        <c:auto val="1"/>
        <c:lblOffset val="100"/>
        <c:tickLblSkip val="1"/>
        <c:noMultiLvlLbl val="0"/>
      </c:catAx>
      <c:valAx>
        <c:axId val="4085501"/>
        <c:scaling>
          <c:orientation val="minMax"/>
          <c:max val="4"/>
        </c:scaling>
        <c:axPos val="b"/>
        <c:delete val="0"/>
        <c:numFmt formatCode="General" sourceLinked="1"/>
        <c:majorTickMark val="none"/>
        <c:minorTickMark val="none"/>
        <c:tickLblPos val="none"/>
        <c:spPr>
          <a:ln w="3175">
            <a:noFill/>
          </a:ln>
        </c:spPr>
        <c:crossAx val="60106268"/>
        <c:crossesAt val="1"/>
        <c:crossBetween val="between"/>
        <c:dispUnits/>
        <c:maj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34"/>
          <c:w val="0.964"/>
          <c:h val="0.93025"/>
        </c:manualLayout>
      </c:layout>
      <c:barChart>
        <c:barDir val="col"/>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00FF00"/>
              </a:solidFill>
              <a:ln w="12700">
                <a:solidFill>
                  <a:srgbClr val="000000"/>
                </a:solidFill>
              </a:ln>
            </c:spPr>
          </c:dPt>
          <c:dPt>
            <c:idx val="2"/>
            <c:invertIfNegative val="0"/>
            <c:spPr>
              <a:solidFill>
                <a:srgbClr val="99CC00"/>
              </a:solidFill>
              <a:ln w="12700">
                <a:solidFill>
                  <a:srgbClr val="000000"/>
                </a:solidFill>
              </a:ln>
            </c:spPr>
          </c:dPt>
          <c:dPt>
            <c:idx val="3"/>
            <c:invertIfNegative val="0"/>
            <c:spPr>
              <a:solidFill>
                <a:srgbClr val="339966"/>
              </a:solidFill>
              <a:ln w="12700">
                <a:solidFill>
                  <a:srgbClr val="000000"/>
                </a:solidFill>
              </a:ln>
            </c:spPr>
          </c:dPt>
          <c:dPt>
            <c:idx val="4"/>
            <c:invertIfNegative val="0"/>
            <c:spPr>
              <a:solidFill>
                <a:srgbClr val="FF0000"/>
              </a:solidFill>
              <a:ln w="12700">
                <a:solidFill>
                  <a:srgbClr val="000000"/>
                </a:solidFill>
              </a:ln>
            </c:spPr>
          </c:dPt>
          <c:dLbls>
            <c:dLbl>
              <c:idx val="4"/>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Analysetabelle!$B$86:$B$90</c:f>
              <c:numCache>
                <c:ptCount val="5"/>
                <c:pt idx="0">
                  <c:v>0</c:v>
                </c:pt>
                <c:pt idx="1">
                  <c:v>0</c:v>
                </c:pt>
                <c:pt idx="2">
                  <c:v>0</c:v>
                </c:pt>
                <c:pt idx="3">
                  <c:v>0</c:v>
                </c:pt>
                <c:pt idx="4">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Analysetabelle!$A$86:$A$90</c:f>
              <c:strCache>
                <c:ptCount val="5"/>
                <c:pt idx="0">
                  <c:v>eingeschränkte Bedingungen</c:v>
                </c:pt>
                <c:pt idx="1">
                  <c:v>eher eingeschränkte Bedingungen</c:v>
                </c:pt>
                <c:pt idx="2">
                  <c:v>eher grosszügige Bedingungen</c:v>
                </c:pt>
                <c:pt idx="3">
                  <c:v>grosszügige Bedingungen</c:v>
                </c:pt>
                <c:pt idx="4">
                  <c:v>               grosszügiger wegen Futterzukauf </c:v>
                </c:pt>
              </c:strCache>
            </c:strRef>
          </c:cat>
          <c:val>
            <c:numRef>
              <c:f>Analysetabelle!$C$86:$C$90</c:f>
              <c:numCache>
                <c:ptCount val="5"/>
                <c:pt idx="0">
                  <c:v>14</c:v>
                </c:pt>
                <c:pt idx="1">
                  <c:v>14</c:v>
                </c:pt>
                <c:pt idx="2">
                  <c:v>14</c:v>
                </c:pt>
                <c:pt idx="3">
                  <c:v>14</c:v>
                </c:pt>
                <c:pt idx="4">
                  <c:v>13</c:v>
                </c:pt>
              </c:numCache>
            </c:numRef>
          </c:val>
        </c:ser>
        <c:overlap val="100"/>
        <c:axId val="36769510"/>
        <c:axId val="62490135"/>
      </c:barChart>
      <c:catAx>
        <c:axId val="36769510"/>
        <c:scaling>
          <c:orientation val="minMax"/>
        </c:scaling>
        <c:axPos val="b"/>
        <c:delete val="0"/>
        <c:numFmt formatCode="0%" sourceLinked="0"/>
        <c:majorTickMark val="out"/>
        <c:minorTickMark val="none"/>
        <c:tickLblPos val="nextTo"/>
        <c:spPr>
          <a:ln w="3175">
            <a:solidFill>
              <a:srgbClr val="000000"/>
            </a:solidFill>
          </a:ln>
        </c:spPr>
        <c:crossAx val="62490135"/>
        <c:crosses val="autoZero"/>
        <c:auto val="1"/>
        <c:lblOffset val="100"/>
        <c:tickLblSkip val="1"/>
        <c:noMultiLvlLbl val="0"/>
      </c:catAx>
      <c:valAx>
        <c:axId val="624901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6951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34"/>
          <c:w val="0.9615"/>
          <c:h val="0.9315"/>
        </c:manualLayout>
      </c:layout>
      <c:barChart>
        <c:barDir val="col"/>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00FF00"/>
              </a:solidFill>
              <a:ln w="12700">
                <a:solidFill>
                  <a:srgbClr val="000000"/>
                </a:solidFill>
              </a:ln>
            </c:spPr>
          </c:dPt>
          <c:dPt>
            <c:idx val="2"/>
            <c:invertIfNegative val="0"/>
            <c:spPr>
              <a:solidFill>
                <a:srgbClr val="99CC00"/>
              </a:solidFill>
              <a:ln w="12700">
                <a:solidFill>
                  <a:srgbClr val="000000"/>
                </a:solidFill>
              </a:ln>
            </c:spPr>
          </c:dPt>
          <c:dPt>
            <c:idx val="3"/>
            <c:invertIfNegative val="0"/>
            <c:spPr>
              <a:solidFill>
                <a:srgbClr val="339966"/>
              </a:solidFill>
              <a:ln w="12700">
                <a:solidFill>
                  <a:srgbClr val="000000"/>
                </a:solidFill>
              </a:ln>
            </c:spPr>
          </c:dPt>
          <c:dLbls>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25540304"/>
        <c:axId val="28536145"/>
      </c:barChart>
      <c:catAx>
        <c:axId val="25540304"/>
        <c:scaling>
          <c:orientation val="minMax"/>
        </c:scaling>
        <c:axPos val="b"/>
        <c:delete val="0"/>
        <c:numFmt formatCode="General" sourceLinked="1"/>
        <c:majorTickMark val="out"/>
        <c:minorTickMark val="none"/>
        <c:tickLblPos val="nextTo"/>
        <c:spPr>
          <a:ln w="3175">
            <a:solidFill>
              <a:srgbClr val="000000"/>
            </a:solidFill>
          </a:ln>
        </c:spPr>
        <c:crossAx val="28536145"/>
        <c:crosses val="autoZero"/>
        <c:auto val="1"/>
        <c:lblOffset val="100"/>
        <c:tickLblSkip val="1"/>
        <c:noMultiLvlLbl val="0"/>
      </c:catAx>
      <c:valAx>
        <c:axId val="285361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4030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0.95275"/>
          <c:h val="0.813"/>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55498714"/>
        <c:axId val="29726379"/>
      </c:barChart>
      <c:catAx>
        <c:axId val="55498714"/>
        <c:scaling>
          <c:orientation val="minMax"/>
        </c:scaling>
        <c:axPos val="l"/>
        <c:delete val="0"/>
        <c:numFmt formatCode="General" sourceLinked="1"/>
        <c:majorTickMark val="none"/>
        <c:minorTickMark val="none"/>
        <c:tickLblPos val="nextTo"/>
        <c:spPr>
          <a:ln w="3175">
            <a:noFill/>
          </a:ln>
        </c:spPr>
        <c:crossAx val="29726379"/>
        <c:crosses val="autoZero"/>
        <c:auto val="1"/>
        <c:lblOffset val="100"/>
        <c:tickLblSkip val="1"/>
        <c:noMultiLvlLbl val="0"/>
      </c:catAx>
      <c:valAx>
        <c:axId val="29726379"/>
        <c:scaling>
          <c:orientation val="minMax"/>
          <c:max val="4"/>
        </c:scaling>
        <c:axPos val="b"/>
        <c:delete val="0"/>
        <c:numFmt formatCode="General" sourceLinked="1"/>
        <c:majorTickMark val="none"/>
        <c:minorTickMark val="none"/>
        <c:tickLblPos val="none"/>
        <c:spPr>
          <a:ln w="3175">
            <a:noFill/>
          </a:ln>
        </c:spPr>
        <c:crossAx val="55498714"/>
        <c:crossesAt val="1"/>
        <c:crossBetween val="between"/>
        <c:dispUnits/>
        <c:maj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8425"/>
          <c:h val="0.952"/>
        </c:manualLayout>
      </c:layout>
      <c:areaChart>
        <c:grouping val="stacked"/>
        <c:varyColors val="0"/>
        <c:ser>
          <c:idx val="1"/>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Analysetabelle!$D$111:$D$121</c:f>
              <c:numCache/>
            </c:numRef>
          </c:val>
        </c:ser>
        <c:ser>
          <c:idx val="2"/>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Analysetabelle!$E$111:$E$121</c:f>
              <c:numCache/>
            </c:numRef>
          </c:val>
        </c:ser>
        <c:ser>
          <c:idx val="3"/>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Analysetabelle!$F$111:$F$121</c:f>
              <c:numCache/>
            </c:numRef>
          </c:val>
        </c:ser>
        <c:ser>
          <c:idx val="4"/>
          <c:order val="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Analysetabelle!$G$111:$G$121</c:f>
              <c:numCache/>
            </c:numRef>
          </c:val>
        </c:ser>
        <c:axId val="66210820"/>
        <c:axId val="59026469"/>
      </c:areaChar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Analysetabelle!$B$111:$B$121</c:f>
              <c:strCache/>
            </c:strRef>
          </c:cat>
          <c:val>
            <c:numRef>
              <c:f>Analysetabelle!$C$111:$C$121</c:f>
              <c:numCache/>
            </c:numRef>
          </c:val>
        </c:ser>
        <c:axId val="66210820"/>
        <c:axId val="59026469"/>
      </c:barChart>
      <c:catAx>
        <c:axId val="66210820"/>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50" b="0" i="0" u="none" baseline="0">
                <a:solidFill>
                  <a:srgbClr val="000000"/>
                </a:solidFill>
                <a:latin typeface="Arial"/>
                <a:ea typeface="Arial"/>
                <a:cs typeface="Arial"/>
              </a:defRPr>
            </a:pPr>
          </a:p>
        </c:txPr>
        <c:crossAx val="59026469"/>
        <c:crosses val="autoZero"/>
        <c:auto val="1"/>
        <c:lblOffset val="100"/>
        <c:tickLblSkip val="1"/>
        <c:noMultiLvlLbl val="0"/>
      </c:catAx>
      <c:valAx>
        <c:axId val="59026469"/>
        <c:scaling>
          <c:orientation val="minMax"/>
          <c:max val="4"/>
        </c:scaling>
        <c:axPos val="l"/>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1050" b="0" i="0" u="none" baseline="0">
                <a:solidFill>
                  <a:srgbClr val="FFFFFF"/>
                </a:solidFill>
                <a:latin typeface="Arial"/>
                <a:ea typeface="Arial"/>
                <a:cs typeface="Arial"/>
              </a:defRPr>
            </a:pPr>
          </a:p>
        </c:txPr>
        <c:crossAx val="66210820"/>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2475"/>
          <c:w val="0.952"/>
          <c:h val="0.900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Analysetabelle!$C$93:$C$106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Analysetabelle!$D$93:$D$106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Analysetabelle!$E$93:$E$106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Analysetabelle!$B$93:$B$106</c:f>
              <c:strCache>
                <c:ptCount val="14"/>
                <c:pt idx="0">
                  <c:v>Zone</c:v>
                </c:pt>
                <c:pt idx="1">
                  <c:v>Flächennutzung</c:v>
                </c:pt>
                <c:pt idx="2">
                  <c:v>Niederschläge</c:v>
                </c:pt>
                <c:pt idx="3">
                  <c:v>Stall</c:v>
                </c:pt>
                <c:pt idx="4">
                  <c:v>Grünland</c:v>
                </c:pt>
                <c:pt idx="5">
                  <c:v>Heukonservierung</c:v>
                </c:pt>
                <c:pt idx="6">
                  <c:v>Eiweiss-Grundfutter</c:v>
                </c:pt>
                <c:pt idx="7">
                  <c:v>Energie-Grundfutter</c:v>
                </c:pt>
                <c:pt idx="8">
                  <c:v>Futtervorlage</c:v>
                </c:pt>
                <c:pt idx="9">
                  <c:v>Kraftfuttereinsatz</c:v>
                </c:pt>
                <c:pt idx="10">
                  <c:v>Weide Frühling / Herbst</c:v>
                </c:pt>
                <c:pt idx="11">
                  <c:v>Weidesystem Sommer</c:v>
                </c:pt>
                <c:pt idx="12">
                  <c:v>Tierbesatz</c:v>
                </c:pt>
                <c:pt idx="13">
                  <c:v>Arbeitskräfte</c:v>
                </c:pt>
              </c:strCache>
            </c:strRef>
          </c:cat>
          <c:val>
            <c:numRef>
              <c:f>Analysetabelle!$F$93:$F$106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61476174"/>
        <c:axId val="16414655"/>
      </c:barChart>
      <c:catAx>
        <c:axId val="61476174"/>
        <c:scaling>
          <c:orientation val="minMax"/>
        </c:scaling>
        <c:axPos val="l"/>
        <c:delete val="0"/>
        <c:numFmt formatCode="General" sourceLinked="1"/>
        <c:majorTickMark val="none"/>
        <c:minorTickMark val="none"/>
        <c:tickLblPos val="nextTo"/>
        <c:spPr>
          <a:ln w="3175">
            <a:noFill/>
          </a:ln>
        </c:spPr>
        <c:crossAx val="16414655"/>
        <c:crosses val="autoZero"/>
        <c:auto val="1"/>
        <c:lblOffset val="100"/>
        <c:tickLblSkip val="1"/>
        <c:noMultiLvlLbl val="0"/>
      </c:catAx>
      <c:valAx>
        <c:axId val="16414655"/>
        <c:scaling>
          <c:orientation val="minMax"/>
          <c:max val="4"/>
        </c:scaling>
        <c:axPos val="b"/>
        <c:delete val="0"/>
        <c:numFmt formatCode="General" sourceLinked="1"/>
        <c:majorTickMark val="none"/>
        <c:minorTickMark val="none"/>
        <c:tickLblPos val="none"/>
        <c:spPr>
          <a:ln w="3175">
            <a:noFill/>
          </a:ln>
        </c:spPr>
        <c:crossAx val="61476174"/>
        <c:crossesAt val="1"/>
        <c:crossBetween val="between"/>
        <c:dispUnits/>
        <c:maj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34"/>
          <c:w val="0.9645"/>
          <c:h val="0.93025"/>
        </c:manualLayout>
      </c:layout>
      <c:barChart>
        <c:barDir val="col"/>
        <c:grouping val="percentStacked"/>
        <c:varyColors val="0"/>
        <c:ser>
          <c:idx val="0"/>
          <c:order val="0"/>
          <c:tx>
            <c:strRef>
              <c:f>Analysetabelle!$B$85</c:f>
              <c:strCache>
                <c:ptCount val="1"/>
                <c:pt idx="0">
                  <c:v>Summe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00FF00"/>
              </a:solidFill>
              <a:ln w="12700">
                <a:solidFill>
                  <a:srgbClr val="000000"/>
                </a:solidFill>
              </a:ln>
            </c:spPr>
          </c:dPt>
          <c:dPt>
            <c:idx val="2"/>
            <c:invertIfNegative val="0"/>
            <c:spPr>
              <a:solidFill>
                <a:srgbClr val="99CC00"/>
              </a:solidFill>
              <a:ln w="12700">
                <a:solidFill>
                  <a:srgbClr val="000000"/>
                </a:solidFill>
              </a:ln>
            </c:spPr>
          </c:dPt>
          <c:dPt>
            <c:idx val="3"/>
            <c:invertIfNegative val="0"/>
            <c:spPr>
              <a:solidFill>
                <a:srgbClr val="339966"/>
              </a:solidFill>
              <a:ln w="12700">
                <a:solidFill>
                  <a:srgbClr val="000000"/>
                </a:solidFill>
              </a:ln>
            </c:spPr>
          </c:dPt>
          <c:dLbls>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Analysetabelle!$B$86:$B$89</c:f>
              <c:numCache>
                <c:ptCount val="4"/>
                <c:pt idx="0">
                  <c:v>0</c:v>
                </c:pt>
                <c:pt idx="1">
                  <c:v>0</c:v>
                </c:pt>
                <c:pt idx="2">
                  <c:v>0</c:v>
                </c:pt>
                <c:pt idx="3">
                  <c:v>0</c:v>
                </c:pt>
              </c:numCache>
            </c:numRef>
          </c:val>
        </c:ser>
        <c:ser>
          <c:idx val="1"/>
          <c:order val="1"/>
          <c:tx>
            <c:strRef>
              <c:f>Analysetabelle!$C$85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Analysetabelle!$A$86:$A$89</c:f>
              <c:strCache>
                <c:ptCount val="4"/>
                <c:pt idx="0">
                  <c:v>eingeschränkte Bedingungen</c:v>
                </c:pt>
                <c:pt idx="1">
                  <c:v>eher eingeschränkte Bedingungen</c:v>
                </c:pt>
                <c:pt idx="2">
                  <c:v>eher grosszügige Bedingungen</c:v>
                </c:pt>
                <c:pt idx="3">
                  <c:v>grosszügige Bedingungen</c:v>
                </c:pt>
              </c:strCache>
            </c:strRef>
          </c:cat>
          <c:val>
            <c:numRef>
              <c:f>Analysetabelle!$C$86:$C$89</c:f>
              <c:numCache>
                <c:ptCount val="4"/>
                <c:pt idx="0">
                  <c:v>14</c:v>
                </c:pt>
                <c:pt idx="1">
                  <c:v>14</c:v>
                </c:pt>
                <c:pt idx="2">
                  <c:v>14</c:v>
                </c:pt>
                <c:pt idx="3">
                  <c:v>14</c:v>
                </c:pt>
              </c:numCache>
            </c:numRef>
          </c:val>
        </c:ser>
        <c:overlap val="100"/>
        <c:axId val="13514168"/>
        <c:axId val="54518649"/>
      </c:barChart>
      <c:catAx>
        <c:axId val="13514168"/>
        <c:scaling>
          <c:orientation val="minMax"/>
        </c:scaling>
        <c:axPos val="b"/>
        <c:delete val="0"/>
        <c:numFmt formatCode="General" sourceLinked="1"/>
        <c:majorTickMark val="out"/>
        <c:minorTickMark val="none"/>
        <c:tickLblPos val="nextTo"/>
        <c:spPr>
          <a:ln w="3175">
            <a:solidFill>
              <a:srgbClr val="000000"/>
            </a:solidFill>
          </a:ln>
        </c:spPr>
        <c:crossAx val="54518649"/>
        <c:crosses val="autoZero"/>
        <c:auto val="1"/>
        <c:lblOffset val="100"/>
        <c:tickLblSkip val="1"/>
        <c:noMultiLvlLbl val="0"/>
      </c:catAx>
      <c:valAx>
        <c:axId val="545186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1416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4"/>
          <c:w val="0.96275"/>
          <c:h val="0.9315"/>
        </c:manualLayout>
      </c:layout>
      <c:barChart>
        <c:barDir val="col"/>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12700">
                <a:solidFill>
                  <a:srgbClr val="000000"/>
                </a:solidFill>
              </a:ln>
            </c:spPr>
          </c:dPt>
          <c:dPt>
            <c:idx val="1"/>
            <c:invertIfNegative val="0"/>
            <c:spPr>
              <a:solidFill>
                <a:srgbClr val="00FF00"/>
              </a:solidFill>
              <a:ln w="12700">
                <a:solidFill>
                  <a:srgbClr val="000000"/>
                </a:solidFill>
              </a:ln>
            </c:spPr>
          </c:dPt>
          <c:dPt>
            <c:idx val="2"/>
            <c:invertIfNegative val="0"/>
            <c:spPr>
              <a:solidFill>
                <a:srgbClr val="99CC00"/>
              </a:solidFill>
              <a:ln w="12700">
                <a:solidFill>
                  <a:srgbClr val="000000"/>
                </a:solidFill>
              </a:ln>
            </c:spPr>
          </c:dPt>
          <c:dPt>
            <c:idx val="3"/>
            <c:invertIfNegative val="0"/>
            <c:spPr>
              <a:solidFill>
                <a:srgbClr val="339966"/>
              </a:solidFill>
              <a:ln w="12700">
                <a:solidFill>
                  <a:srgbClr val="000000"/>
                </a:solidFill>
              </a:ln>
            </c:spPr>
          </c:dPt>
          <c:dLbls>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Analysetabelle!$B$174:$B$177</c:f>
              <c:numCache>
                <c:ptCount val="4"/>
                <c:pt idx="0">
                  <c:v>0</c:v>
                </c:pt>
                <c:pt idx="1">
                  <c:v>0</c:v>
                </c:pt>
                <c:pt idx="2">
                  <c:v>0</c:v>
                </c:pt>
                <c:pt idx="3">
                  <c:v>0</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Analysetabelle!$A$174:$A$177</c:f>
              <c:strCache>
                <c:ptCount val="4"/>
                <c:pt idx="0">
                  <c:v>anpassungsfähig, robust, flexibel</c:v>
                </c:pt>
                <c:pt idx="1">
                  <c:v>ziemlich anpassungsfähig</c:v>
                </c:pt>
                <c:pt idx="2">
                  <c:v>ziemlich anspruchsvoll</c:v>
                </c:pt>
                <c:pt idx="3">
                  <c:v>anspruchsvoll, wenig flexibel</c:v>
                </c:pt>
              </c:strCache>
            </c:strRef>
          </c:cat>
          <c:val>
            <c:numRef>
              <c:f>Analysetabelle!$C$174:$C$177</c:f>
              <c:numCache>
                <c:ptCount val="4"/>
                <c:pt idx="0">
                  <c:v>10</c:v>
                </c:pt>
                <c:pt idx="1">
                  <c:v>10</c:v>
                </c:pt>
                <c:pt idx="2">
                  <c:v>10</c:v>
                </c:pt>
                <c:pt idx="3">
                  <c:v>10</c:v>
                </c:pt>
              </c:numCache>
            </c:numRef>
          </c:val>
        </c:ser>
        <c:overlap val="100"/>
        <c:axId val="20905794"/>
        <c:axId val="53934419"/>
      </c:barChart>
      <c:catAx>
        <c:axId val="20905794"/>
        <c:scaling>
          <c:orientation val="minMax"/>
        </c:scaling>
        <c:axPos val="b"/>
        <c:delete val="0"/>
        <c:numFmt formatCode="General" sourceLinked="1"/>
        <c:majorTickMark val="out"/>
        <c:minorTickMark val="none"/>
        <c:tickLblPos val="nextTo"/>
        <c:spPr>
          <a:ln w="3175">
            <a:solidFill>
              <a:srgbClr val="000000"/>
            </a:solidFill>
          </a:ln>
        </c:spPr>
        <c:crossAx val="53934419"/>
        <c:crosses val="autoZero"/>
        <c:auto val="1"/>
        <c:lblOffset val="100"/>
        <c:tickLblSkip val="1"/>
        <c:noMultiLvlLbl val="0"/>
      </c:catAx>
      <c:valAx>
        <c:axId val="539344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0579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0.95075"/>
          <c:h val="0.81275"/>
        </c:manualLayout>
      </c:layout>
      <c:barChart>
        <c:barDir val="bar"/>
        <c:grouping val="stacked"/>
        <c:varyColors val="0"/>
        <c:ser>
          <c:idx val="0"/>
          <c:order val="0"/>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Analysetabelle!$C$182:$C$191</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Analysetabelle!$D$182:$D$191</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Analysetabelle!$E$182:$E$191</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solidFill>
              <a:srgbClr val="8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Analysetabelle!$B$182:$B$191</c:f>
              <c:strCache>
                <c:ptCount val="10"/>
                <c:pt idx="0">
                  <c:v>Grösse</c:v>
                </c:pt>
                <c:pt idx="1">
                  <c:v>Gewicht</c:v>
                </c:pt>
                <c:pt idx="2">
                  <c:v>Fundament</c:v>
                </c:pt>
                <c:pt idx="3">
                  <c:v>Bemuskelung</c:v>
                </c:pt>
                <c:pt idx="4">
                  <c:v>Jahresmilchleistung</c:v>
                </c:pt>
                <c:pt idx="5">
                  <c:v>Milchleistung / kg LG</c:v>
                </c:pt>
                <c:pt idx="6">
                  <c:v>Tagesmilchleistung</c:v>
                </c:pt>
                <c:pt idx="7">
                  <c:v>Temperament</c:v>
                </c:pt>
                <c:pt idx="8">
                  <c:v>Körperkondition</c:v>
                </c:pt>
                <c:pt idx="9">
                  <c:v>Erstkalbealter</c:v>
                </c:pt>
              </c:strCache>
            </c:strRef>
          </c:cat>
          <c:val>
            <c:numRef>
              <c:f>Analysetabelle!$F$182:$F$191</c:f>
              <c:numCache>
                <c:ptCount val="10"/>
                <c:pt idx="0">
                  <c:v>0</c:v>
                </c:pt>
                <c:pt idx="1">
                  <c:v>0</c:v>
                </c:pt>
                <c:pt idx="2">
                  <c:v>0</c:v>
                </c:pt>
                <c:pt idx="3">
                  <c:v>0</c:v>
                </c:pt>
                <c:pt idx="4">
                  <c:v>0</c:v>
                </c:pt>
                <c:pt idx="5">
                  <c:v>0</c:v>
                </c:pt>
                <c:pt idx="6">
                  <c:v>0</c:v>
                </c:pt>
                <c:pt idx="7">
                  <c:v>0</c:v>
                </c:pt>
                <c:pt idx="8">
                  <c:v>0</c:v>
                </c:pt>
                <c:pt idx="9">
                  <c:v>0</c:v>
                </c:pt>
              </c:numCache>
            </c:numRef>
          </c:val>
        </c:ser>
        <c:overlap val="100"/>
        <c:axId val="15647724"/>
        <c:axId val="6611789"/>
      </c:barChart>
      <c:catAx>
        <c:axId val="15647724"/>
        <c:scaling>
          <c:orientation val="minMax"/>
        </c:scaling>
        <c:axPos val="l"/>
        <c:delete val="0"/>
        <c:numFmt formatCode="General" sourceLinked="1"/>
        <c:majorTickMark val="none"/>
        <c:minorTickMark val="none"/>
        <c:tickLblPos val="nextTo"/>
        <c:spPr>
          <a:ln w="3175">
            <a:noFill/>
          </a:ln>
        </c:spPr>
        <c:crossAx val="6611789"/>
        <c:crosses val="autoZero"/>
        <c:auto val="1"/>
        <c:lblOffset val="100"/>
        <c:tickLblSkip val="1"/>
        <c:noMultiLvlLbl val="0"/>
      </c:catAx>
      <c:valAx>
        <c:axId val="6611789"/>
        <c:scaling>
          <c:orientation val="minMax"/>
          <c:max val="4"/>
        </c:scaling>
        <c:axPos val="b"/>
        <c:delete val="0"/>
        <c:numFmt formatCode="General" sourceLinked="1"/>
        <c:majorTickMark val="none"/>
        <c:minorTickMark val="none"/>
        <c:tickLblPos val="none"/>
        <c:spPr>
          <a:ln w="3175">
            <a:noFill/>
          </a:ln>
        </c:spPr>
        <c:crossAx val="15647724"/>
        <c:crossesAt val="1"/>
        <c:crossBetween val="between"/>
        <c:dispUnits/>
        <c:majorUnit val="1"/>
      </c:valAx>
      <c:spPr>
        <a:noFill/>
        <a:ln>
          <a:no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32</xdr:row>
      <xdr:rowOff>76200</xdr:rowOff>
    </xdr:from>
    <xdr:to>
      <xdr:col>13</xdr:col>
      <xdr:colOff>361950</xdr:colOff>
      <xdr:row>53</xdr:row>
      <xdr:rowOff>142875</xdr:rowOff>
    </xdr:to>
    <xdr:sp>
      <xdr:nvSpPr>
        <xdr:cNvPr id="1" name="Rectangle 1"/>
        <xdr:cNvSpPr>
          <a:spLocks/>
        </xdr:cNvSpPr>
      </xdr:nvSpPr>
      <xdr:spPr>
        <a:xfrm>
          <a:off x="8458200" y="5686425"/>
          <a:ext cx="1028700" cy="34671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352425</xdr:colOff>
      <xdr:row>32</xdr:row>
      <xdr:rowOff>66675</xdr:rowOff>
    </xdr:from>
    <xdr:to>
      <xdr:col>14</xdr:col>
      <xdr:colOff>428625</xdr:colOff>
      <xdr:row>54</xdr:row>
      <xdr:rowOff>19050</xdr:rowOff>
    </xdr:to>
    <xdr:sp>
      <xdr:nvSpPr>
        <xdr:cNvPr id="2" name="Rectangle 2"/>
        <xdr:cNvSpPr>
          <a:spLocks/>
        </xdr:cNvSpPr>
      </xdr:nvSpPr>
      <xdr:spPr>
        <a:xfrm>
          <a:off x="9477375" y="5676900"/>
          <a:ext cx="847725" cy="35147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428625</xdr:colOff>
      <xdr:row>32</xdr:row>
      <xdr:rowOff>66675</xdr:rowOff>
    </xdr:from>
    <xdr:to>
      <xdr:col>16</xdr:col>
      <xdr:colOff>0</xdr:colOff>
      <xdr:row>54</xdr:row>
      <xdr:rowOff>19050</xdr:rowOff>
    </xdr:to>
    <xdr:sp>
      <xdr:nvSpPr>
        <xdr:cNvPr id="3" name="Rectangle 3"/>
        <xdr:cNvSpPr>
          <a:spLocks/>
        </xdr:cNvSpPr>
      </xdr:nvSpPr>
      <xdr:spPr>
        <a:xfrm>
          <a:off x="10325100" y="5676900"/>
          <a:ext cx="1019175" cy="35147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28575</xdr:colOff>
      <xdr:row>54</xdr:row>
      <xdr:rowOff>19050</xdr:rowOff>
    </xdr:to>
    <xdr:sp>
      <xdr:nvSpPr>
        <xdr:cNvPr id="4" name="Rectangle 4"/>
        <xdr:cNvSpPr>
          <a:spLocks/>
        </xdr:cNvSpPr>
      </xdr:nvSpPr>
      <xdr:spPr>
        <a:xfrm>
          <a:off x="11344275" y="5676900"/>
          <a:ext cx="752475" cy="351472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514350</xdr:colOff>
      <xdr:row>54</xdr:row>
      <xdr:rowOff>19050</xdr:rowOff>
    </xdr:to>
    <xdr:sp>
      <xdr:nvSpPr>
        <xdr:cNvPr id="5" name="Rectangle 5"/>
        <xdr:cNvSpPr>
          <a:spLocks/>
        </xdr:cNvSpPr>
      </xdr:nvSpPr>
      <xdr:spPr>
        <a:xfrm>
          <a:off x="1971675" y="5629275"/>
          <a:ext cx="971550" cy="35623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32</xdr:row>
      <xdr:rowOff>9525</xdr:rowOff>
    </xdr:from>
    <xdr:to>
      <xdr:col>4</xdr:col>
      <xdr:colOff>685800</xdr:colOff>
      <xdr:row>54</xdr:row>
      <xdr:rowOff>0</xdr:rowOff>
    </xdr:to>
    <xdr:sp>
      <xdr:nvSpPr>
        <xdr:cNvPr id="6" name="Rectangle 6"/>
        <xdr:cNvSpPr>
          <a:spLocks/>
        </xdr:cNvSpPr>
      </xdr:nvSpPr>
      <xdr:spPr>
        <a:xfrm>
          <a:off x="2943225" y="5619750"/>
          <a:ext cx="895350" cy="355282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32</xdr:row>
      <xdr:rowOff>9525</xdr:rowOff>
    </xdr:from>
    <xdr:to>
      <xdr:col>5</xdr:col>
      <xdr:colOff>771525</xdr:colOff>
      <xdr:row>54</xdr:row>
      <xdr:rowOff>19050</xdr:rowOff>
    </xdr:to>
    <xdr:sp>
      <xdr:nvSpPr>
        <xdr:cNvPr id="7" name="Rectangle 7"/>
        <xdr:cNvSpPr>
          <a:spLocks/>
        </xdr:cNvSpPr>
      </xdr:nvSpPr>
      <xdr:spPr>
        <a:xfrm>
          <a:off x="3838575" y="5619750"/>
          <a:ext cx="857250" cy="35718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32</xdr:row>
      <xdr:rowOff>19050</xdr:rowOff>
    </xdr:from>
    <xdr:to>
      <xdr:col>7</xdr:col>
      <xdr:colOff>0</xdr:colOff>
      <xdr:row>54</xdr:row>
      <xdr:rowOff>19050</xdr:rowOff>
    </xdr:to>
    <xdr:sp>
      <xdr:nvSpPr>
        <xdr:cNvPr id="8" name="Rectangle 8"/>
        <xdr:cNvSpPr>
          <a:spLocks/>
        </xdr:cNvSpPr>
      </xdr:nvSpPr>
      <xdr:spPr>
        <a:xfrm>
          <a:off x="4695825" y="5629275"/>
          <a:ext cx="723900" cy="356235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30</xdr:row>
      <xdr:rowOff>142875</xdr:rowOff>
    </xdr:from>
    <xdr:to>
      <xdr:col>7</xdr:col>
      <xdr:colOff>76200</xdr:colOff>
      <xdr:row>56</xdr:row>
      <xdr:rowOff>0</xdr:rowOff>
    </xdr:to>
    <xdr:graphicFrame>
      <xdr:nvGraphicFramePr>
        <xdr:cNvPr id="9" name="Diagramm 9"/>
        <xdr:cNvGraphicFramePr/>
      </xdr:nvGraphicFramePr>
      <xdr:xfrm>
        <a:off x="504825" y="5400675"/>
        <a:ext cx="4991100" cy="4105275"/>
      </xdr:xfrm>
      <a:graphic>
        <a:graphicData uri="http://schemas.openxmlformats.org/drawingml/2006/chart">
          <c:chart xmlns:c="http://schemas.openxmlformats.org/drawingml/2006/chart" r:id="rId1"/>
        </a:graphicData>
      </a:graphic>
    </xdr:graphicFrame>
    <xdr:clientData/>
  </xdr:twoCellAnchor>
  <xdr:oneCellAnchor>
    <xdr:from>
      <xdr:col>2</xdr:col>
      <xdr:colOff>428625</xdr:colOff>
      <xdr:row>55</xdr:row>
      <xdr:rowOff>0</xdr:rowOff>
    </xdr:from>
    <xdr:ext cx="1447800" cy="171450"/>
    <xdr:sp>
      <xdr:nvSpPr>
        <xdr:cNvPr id="10" name="Text Box 10"/>
        <xdr:cNvSpPr txBox="1">
          <a:spLocks noChangeArrowheads="1"/>
        </xdr:cNvSpPr>
      </xdr:nvSpPr>
      <xdr:spPr>
        <a:xfrm>
          <a:off x="2085975" y="9334500"/>
          <a:ext cx="14478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85725</xdr:colOff>
      <xdr:row>55</xdr:row>
      <xdr:rowOff>0</xdr:rowOff>
    </xdr:from>
    <xdr:ext cx="1276350" cy="171450"/>
    <xdr:sp>
      <xdr:nvSpPr>
        <xdr:cNvPr id="11" name="Text Box 11"/>
        <xdr:cNvSpPr txBox="1">
          <a:spLocks noChangeArrowheads="1"/>
        </xdr:cNvSpPr>
      </xdr:nvSpPr>
      <xdr:spPr>
        <a:xfrm>
          <a:off x="4010025" y="9334500"/>
          <a:ext cx="12763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676275</xdr:colOff>
      <xdr:row>14</xdr:row>
      <xdr:rowOff>28575</xdr:rowOff>
    </xdr:from>
    <xdr:to>
      <xdr:col>6</xdr:col>
      <xdr:colOff>676275</xdr:colOff>
      <xdr:row>29</xdr:row>
      <xdr:rowOff>104775</xdr:rowOff>
    </xdr:to>
    <xdr:graphicFrame>
      <xdr:nvGraphicFramePr>
        <xdr:cNvPr id="12" name="Diagramm 12"/>
        <xdr:cNvGraphicFramePr/>
      </xdr:nvGraphicFramePr>
      <xdr:xfrm>
        <a:off x="676275" y="2695575"/>
        <a:ext cx="4695825" cy="2505075"/>
      </xdr:xfrm>
      <a:graphic>
        <a:graphicData uri="http://schemas.openxmlformats.org/drawingml/2006/chart">
          <c:chart xmlns:c="http://schemas.openxmlformats.org/drawingml/2006/chart" r:id="rId2"/>
        </a:graphicData>
      </a:graphic>
    </xdr:graphicFrame>
    <xdr:clientData/>
  </xdr:twoCellAnchor>
  <xdr:twoCellAnchor>
    <xdr:from>
      <xdr:col>10</xdr:col>
      <xdr:colOff>685800</xdr:colOff>
      <xdr:row>14</xdr:row>
      <xdr:rowOff>38100</xdr:rowOff>
    </xdr:from>
    <xdr:to>
      <xdr:col>17</xdr:col>
      <xdr:colOff>57150</xdr:colOff>
      <xdr:row>29</xdr:row>
      <xdr:rowOff>123825</xdr:rowOff>
    </xdr:to>
    <xdr:graphicFrame>
      <xdr:nvGraphicFramePr>
        <xdr:cNvPr id="13" name="Diagramm 13"/>
        <xdr:cNvGraphicFramePr/>
      </xdr:nvGraphicFramePr>
      <xdr:xfrm>
        <a:off x="7591425" y="2705100"/>
        <a:ext cx="4533900" cy="2514600"/>
      </xdr:xfrm>
      <a:graphic>
        <a:graphicData uri="http://schemas.openxmlformats.org/drawingml/2006/chart">
          <c:chart xmlns:c="http://schemas.openxmlformats.org/drawingml/2006/chart" r:id="rId3"/>
        </a:graphicData>
      </a:graphic>
    </xdr:graphicFrame>
    <xdr:clientData/>
  </xdr:twoCellAnchor>
  <xdr:twoCellAnchor>
    <xdr:from>
      <xdr:col>10</xdr:col>
      <xdr:colOff>504825</xdr:colOff>
      <xdr:row>32</xdr:row>
      <xdr:rowOff>28575</xdr:rowOff>
    </xdr:from>
    <xdr:to>
      <xdr:col>17</xdr:col>
      <xdr:colOff>66675</xdr:colOff>
      <xdr:row>56</xdr:row>
      <xdr:rowOff>9525</xdr:rowOff>
    </xdr:to>
    <xdr:graphicFrame>
      <xdr:nvGraphicFramePr>
        <xdr:cNvPr id="14" name="Diagramm 14"/>
        <xdr:cNvGraphicFramePr/>
      </xdr:nvGraphicFramePr>
      <xdr:xfrm>
        <a:off x="7410450" y="5638800"/>
        <a:ext cx="4724400" cy="3876675"/>
      </xdr:xfrm>
      <a:graphic>
        <a:graphicData uri="http://schemas.openxmlformats.org/drawingml/2006/chart">
          <c:chart xmlns:c="http://schemas.openxmlformats.org/drawingml/2006/chart" r:id="rId4"/>
        </a:graphicData>
      </a:graphic>
    </xdr:graphicFrame>
    <xdr:clientData/>
  </xdr:twoCellAnchor>
  <xdr:oneCellAnchor>
    <xdr:from>
      <xdr:col>13</xdr:col>
      <xdr:colOff>180975</xdr:colOff>
      <xdr:row>54</xdr:row>
      <xdr:rowOff>47625</xdr:rowOff>
    </xdr:from>
    <xdr:ext cx="704850" cy="180975"/>
    <xdr:sp>
      <xdr:nvSpPr>
        <xdr:cNvPr id="15" name="Text Box 15"/>
        <xdr:cNvSpPr txBox="1">
          <a:spLocks noChangeArrowheads="1"/>
        </xdr:cNvSpPr>
      </xdr:nvSpPr>
      <xdr:spPr>
        <a:xfrm>
          <a:off x="9305925" y="9220200"/>
          <a:ext cx="7048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361950</xdr:colOff>
      <xdr:row>54</xdr:row>
      <xdr:rowOff>47625</xdr:rowOff>
    </xdr:from>
    <xdr:ext cx="1085850" cy="180975"/>
    <xdr:sp>
      <xdr:nvSpPr>
        <xdr:cNvPr id="16" name="Text Box 16"/>
        <xdr:cNvSpPr txBox="1">
          <a:spLocks noChangeArrowheads="1"/>
        </xdr:cNvSpPr>
      </xdr:nvSpPr>
      <xdr:spPr>
        <a:xfrm>
          <a:off x="10982325" y="9220200"/>
          <a:ext cx="108585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5</xdr:col>
      <xdr:colOff>219075</xdr:colOff>
      <xdr:row>8</xdr:row>
      <xdr:rowOff>142875</xdr:rowOff>
    </xdr:from>
    <xdr:to>
      <xdr:col>6</xdr:col>
      <xdr:colOff>352425</xdr:colOff>
      <xdr:row>13</xdr:row>
      <xdr:rowOff>76200</xdr:rowOff>
    </xdr:to>
    <xdr:sp>
      <xdr:nvSpPr>
        <xdr:cNvPr id="17" name="Oval 17"/>
        <xdr:cNvSpPr>
          <a:spLocks/>
        </xdr:cNvSpPr>
      </xdr:nvSpPr>
      <xdr:spPr>
        <a:xfrm>
          <a:off x="4143375" y="1657350"/>
          <a:ext cx="90487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8</xdr:row>
      <xdr:rowOff>114300</xdr:rowOff>
    </xdr:from>
    <xdr:to>
      <xdr:col>16</xdr:col>
      <xdr:colOff>352425</xdr:colOff>
      <xdr:row>13</xdr:row>
      <xdr:rowOff>47625</xdr:rowOff>
    </xdr:to>
    <xdr:sp>
      <xdr:nvSpPr>
        <xdr:cNvPr id="18" name="Oval 18"/>
        <xdr:cNvSpPr>
          <a:spLocks/>
        </xdr:cNvSpPr>
      </xdr:nvSpPr>
      <xdr:spPr>
        <a:xfrm>
          <a:off x="10829925" y="1628775"/>
          <a:ext cx="866775" cy="923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7</xdr:row>
      <xdr:rowOff>28575</xdr:rowOff>
    </xdr:from>
    <xdr:to>
      <xdr:col>24</xdr:col>
      <xdr:colOff>571500</xdr:colOff>
      <xdr:row>32</xdr:row>
      <xdr:rowOff>0</xdr:rowOff>
    </xdr:to>
    <xdr:graphicFrame>
      <xdr:nvGraphicFramePr>
        <xdr:cNvPr id="1" name="Diagramm 9"/>
        <xdr:cNvGraphicFramePr/>
      </xdr:nvGraphicFramePr>
      <xdr:xfrm>
        <a:off x="13106400" y="1171575"/>
        <a:ext cx="6134100" cy="4057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32</xdr:row>
      <xdr:rowOff>76200</xdr:rowOff>
    </xdr:from>
    <xdr:to>
      <xdr:col>13</xdr:col>
      <xdr:colOff>342900</xdr:colOff>
      <xdr:row>53</xdr:row>
      <xdr:rowOff>142875</xdr:rowOff>
    </xdr:to>
    <xdr:sp>
      <xdr:nvSpPr>
        <xdr:cNvPr id="1" name="Rectangle 11"/>
        <xdr:cNvSpPr>
          <a:spLocks/>
        </xdr:cNvSpPr>
      </xdr:nvSpPr>
      <xdr:spPr>
        <a:xfrm>
          <a:off x="7981950" y="5743575"/>
          <a:ext cx="1047750" cy="344805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32</xdr:row>
      <xdr:rowOff>66675</xdr:rowOff>
    </xdr:from>
    <xdr:to>
      <xdr:col>14</xdr:col>
      <xdr:colOff>457200</xdr:colOff>
      <xdr:row>54</xdr:row>
      <xdr:rowOff>19050</xdr:rowOff>
    </xdr:to>
    <xdr:sp>
      <xdr:nvSpPr>
        <xdr:cNvPr id="2" name="Rectangle 12"/>
        <xdr:cNvSpPr>
          <a:spLocks/>
        </xdr:cNvSpPr>
      </xdr:nvSpPr>
      <xdr:spPr>
        <a:xfrm>
          <a:off x="9020175" y="5734050"/>
          <a:ext cx="847725" cy="34956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32</xdr:row>
      <xdr:rowOff>66675</xdr:rowOff>
    </xdr:from>
    <xdr:to>
      <xdr:col>16</xdr:col>
      <xdr:colOff>0</xdr:colOff>
      <xdr:row>54</xdr:row>
      <xdr:rowOff>19050</xdr:rowOff>
    </xdr:to>
    <xdr:sp>
      <xdr:nvSpPr>
        <xdr:cNvPr id="3" name="Rectangle 13"/>
        <xdr:cNvSpPr>
          <a:spLocks/>
        </xdr:cNvSpPr>
      </xdr:nvSpPr>
      <xdr:spPr>
        <a:xfrm>
          <a:off x="9867900" y="5734050"/>
          <a:ext cx="866775" cy="349567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66675</xdr:rowOff>
    </xdr:from>
    <xdr:to>
      <xdr:col>17</xdr:col>
      <xdr:colOff>19050</xdr:colOff>
      <xdr:row>54</xdr:row>
      <xdr:rowOff>19050</xdr:rowOff>
    </xdr:to>
    <xdr:sp>
      <xdr:nvSpPr>
        <xdr:cNvPr id="4" name="Rectangle 14"/>
        <xdr:cNvSpPr>
          <a:spLocks/>
        </xdr:cNvSpPr>
      </xdr:nvSpPr>
      <xdr:spPr>
        <a:xfrm>
          <a:off x="10734675" y="5734050"/>
          <a:ext cx="762000" cy="3495675"/>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32</xdr:row>
      <xdr:rowOff>19050</xdr:rowOff>
    </xdr:from>
    <xdr:to>
      <xdr:col>3</xdr:col>
      <xdr:colOff>542925</xdr:colOff>
      <xdr:row>54</xdr:row>
      <xdr:rowOff>19050</xdr:rowOff>
    </xdr:to>
    <xdr:sp>
      <xdr:nvSpPr>
        <xdr:cNvPr id="5" name="Rectangle 7"/>
        <xdr:cNvSpPr>
          <a:spLocks/>
        </xdr:cNvSpPr>
      </xdr:nvSpPr>
      <xdr:spPr>
        <a:xfrm>
          <a:off x="1990725" y="5686425"/>
          <a:ext cx="933450" cy="354330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32</xdr:row>
      <xdr:rowOff>9525</xdr:rowOff>
    </xdr:from>
    <xdr:to>
      <xdr:col>4</xdr:col>
      <xdr:colOff>657225</xdr:colOff>
      <xdr:row>54</xdr:row>
      <xdr:rowOff>0</xdr:rowOff>
    </xdr:to>
    <xdr:sp>
      <xdr:nvSpPr>
        <xdr:cNvPr id="6" name="Rectangle 8"/>
        <xdr:cNvSpPr>
          <a:spLocks/>
        </xdr:cNvSpPr>
      </xdr:nvSpPr>
      <xdr:spPr>
        <a:xfrm>
          <a:off x="2924175" y="5676900"/>
          <a:ext cx="866775" cy="3533775"/>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32</xdr:row>
      <xdr:rowOff>9525</xdr:rowOff>
    </xdr:from>
    <xdr:to>
      <xdr:col>5</xdr:col>
      <xdr:colOff>781050</xdr:colOff>
      <xdr:row>54</xdr:row>
      <xdr:rowOff>19050</xdr:rowOff>
    </xdr:to>
    <xdr:sp>
      <xdr:nvSpPr>
        <xdr:cNvPr id="7" name="Rectangle 9"/>
        <xdr:cNvSpPr>
          <a:spLocks/>
        </xdr:cNvSpPr>
      </xdr:nvSpPr>
      <xdr:spPr>
        <a:xfrm>
          <a:off x="3790950" y="5676900"/>
          <a:ext cx="847725" cy="3552825"/>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32</xdr:row>
      <xdr:rowOff>19050</xdr:rowOff>
    </xdr:from>
    <xdr:to>
      <xdr:col>7</xdr:col>
      <xdr:colOff>0</xdr:colOff>
      <xdr:row>54</xdr:row>
      <xdr:rowOff>19050</xdr:rowOff>
    </xdr:to>
    <xdr:sp>
      <xdr:nvSpPr>
        <xdr:cNvPr id="8" name="Rectangle 10"/>
        <xdr:cNvSpPr>
          <a:spLocks/>
        </xdr:cNvSpPr>
      </xdr:nvSpPr>
      <xdr:spPr>
        <a:xfrm>
          <a:off x="4638675" y="5686425"/>
          <a:ext cx="933450" cy="354330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31</xdr:row>
      <xdr:rowOff>47625</xdr:rowOff>
    </xdr:from>
    <xdr:to>
      <xdr:col>7</xdr:col>
      <xdr:colOff>28575</xdr:colOff>
      <xdr:row>55</xdr:row>
      <xdr:rowOff>28575</xdr:rowOff>
    </xdr:to>
    <xdr:graphicFrame>
      <xdr:nvGraphicFramePr>
        <xdr:cNvPr id="9" name="Diagramm 1"/>
        <xdr:cNvGraphicFramePr/>
      </xdr:nvGraphicFramePr>
      <xdr:xfrm>
        <a:off x="542925" y="5553075"/>
        <a:ext cx="5057775" cy="3848100"/>
      </xdr:xfrm>
      <a:graphic>
        <a:graphicData uri="http://schemas.openxmlformats.org/drawingml/2006/chart">
          <c:chart xmlns:c="http://schemas.openxmlformats.org/drawingml/2006/chart" r:id="rId1"/>
        </a:graphicData>
      </a:graphic>
    </xdr:graphicFrame>
    <xdr:clientData/>
  </xdr:twoCellAnchor>
  <xdr:oneCellAnchor>
    <xdr:from>
      <xdr:col>2</xdr:col>
      <xdr:colOff>409575</xdr:colOff>
      <xdr:row>55</xdr:row>
      <xdr:rowOff>0</xdr:rowOff>
    </xdr:from>
    <xdr:ext cx="1438275" cy="171450"/>
    <xdr:sp>
      <xdr:nvSpPr>
        <xdr:cNvPr id="10" name="Text Box 4"/>
        <xdr:cNvSpPr txBox="1">
          <a:spLocks noChangeArrowheads="1"/>
        </xdr:cNvSpPr>
      </xdr:nvSpPr>
      <xdr:spPr>
        <a:xfrm>
          <a:off x="2085975" y="9372600"/>
          <a:ext cx="14382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FF00"/>
              </a:solidFill>
              <a:latin typeface="Arial"/>
              <a:ea typeface="Arial"/>
              <a:cs typeface="Arial"/>
            </a:rPr>
            <a:t>eher schmales Spektrum</a:t>
          </a:r>
        </a:p>
      </xdr:txBody>
    </xdr:sp>
    <xdr:clientData/>
  </xdr:oneCellAnchor>
  <xdr:oneCellAnchor>
    <xdr:from>
      <xdr:col>5</xdr:col>
      <xdr:colOff>85725</xdr:colOff>
      <xdr:row>55</xdr:row>
      <xdr:rowOff>0</xdr:rowOff>
    </xdr:from>
    <xdr:ext cx="1285875" cy="171450"/>
    <xdr:sp>
      <xdr:nvSpPr>
        <xdr:cNvPr id="11" name="Text Box 5"/>
        <xdr:cNvSpPr txBox="1">
          <a:spLocks noChangeArrowheads="1"/>
        </xdr:cNvSpPr>
      </xdr:nvSpPr>
      <xdr:spPr>
        <a:xfrm>
          <a:off x="3943350" y="9372600"/>
          <a:ext cx="12858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9966"/>
              </a:solidFill>
              <a:latin typeface="Arial"/>
              <a:ea typeface="Arial"/>
              <a:cs typeface="Arial"/>
            </a:rPr>
            <a:t>eher breites Spektrum</a:t>
          </a:r>
        </a:p>
      </xdr:txBody>
    </xdr:sp>
    <xdr:clientData/>
  </xdr:oneCellAnchor>
  <xdr:twoCellAnchor>
    <xdr:from>
      <xdr:col>0</xdr:col>
      <xdr:colOff>676275</xdr:colOff>
      <xdr:row>14</xdr:row>
      <xdr:rowOff>57150</xdr:rowOff>
    </xdr:from>
    <xdr:to>
      <xdr:col>6</xdr:col>
      <xdr:colOff>704850</xdr:colOff>
      <xdr:row>29</xdr:row>
      <xdr:rowOff>133350</xdr:rowOff>
    </xdr:to>
    <xdr:graphicFrame>
      <xdr:nvGraphicFramePr>
        <xdr:cNvPr id="12" name="Diagramm 6"/>
        <xdr:cNvGraphicFramePr/>
      </xdr:nvGraphicFramePr>
      <xdr:xfrm>
        <a:off x="676275" y="2781300"/>
        <a:ext cx="4791075" cy="2505075"/>
      </xdr:xfrm>
      <a:graphic>
        <a:graphicData uri="http://schemas.openxmlformats.org/drawingml/2006/chart">
          <c:chart xmlns:c="http://schemas.openxmlformats.org/drawingml/2006/chart" r:id="rId2"/>
        </a:graphicData>
      </a:graphic>
    </xdr:graphicFrame>
    <xdr:clientData/>
  </xdr:twoCellAnchor>
  <xdr:twoCellAnchor>
    <xdr:from>
      <xdr:col>10</xdr:col>
      <xdr:colOff>685800</xdr:colOff>
      <xdr:row>14</xdr:row>
      <xdr:rowOff>38100</xdr:rowOff>
    </xdr:from>
    <xdr:to>
      <xdr:col>17</xdr:col>
      <xdr:colOff>57150</xdr:colOff>
      <xdr:row>29</xdr:row>
      <xdr:rowOff>123825</xdr:rowOff>
    </xdr:to>
    <xdr:graphicFrame>
      <xdr:nvGraphicFramePr>
        <xdr:cNvPr id="13" name="Diagramm 16"/>
        <xdr:cNvGraphicFramePr/>
      </xdr:nvGraphicFramePr>
      <xdr:xfrm>
        <a:off x="6972300" y="2762250"/>
        <a:ext cx="4562475" cy="2514600"/>
      </xdr:xfrm>
      <a:graphic>
        <a:graphicData uri="http://schemas.openxmlformats.org/drawingml/2006/chart">
          <c:chart xmlns:c="http://schemas.openxmlformats.org/drawingml/2006/chart" r:id="rId3"/>
        </a:graphicData>
      </a:graphic>
    </xdr:graphicFrame>
    <xdr:clientData/>
  </xdr:twoCellAnchor>
  <xdr:twoCellAnchor>
    <xdr:from>
      <xdr:col>10</xdr:col>
      <xdr:colOff>714375</xdr:colOff>
      <xdr:row>32</xdr:row>
      <xdr:rowOff>66675</xdr:rowOff>
    </xdr:from>
    <xdr:to>
      <xdr:col>17</xdr:col>
      <xdr:colOff>76200</xdr:colOff>
      <xdr:row>56</xdr:row>
      <xdr:rowOff>9525</xdr:rowOff>
    </xdr:to>
    <xdr:graphicFrame>
      <xdr:nvGraphicFramePr>
        <xdr:cNvPr id="14" name="Diagramm 17"/>
        <xdr:cNvGraphicFramePr/>
      </xdr:nvGraphicFramePr>
      <xdr:xfrm>
        <a:off x="7000875" y="5734050"/>
        <a:ext cx="4552950" cy="3819525"/>
      </xdr:xfrm>
      <a:graphic>
        <a:graphicData uri="http://schemas.openxmlformats.org/drawingml/2006/chart">
          <c:chart xmlns:c="http://schemas.openxmlformats.org/drawingml/2006/chart" r:id="rId4"/>
        </a:graphicData>
      </a:graphic>
    </xdr:graphicFrame>
    <xdr:clientData/>
  </xdr:twoCellAnchor>
  <xdr:oneCellAnchor>
    <xdr:from>
      <xdr:col>13</xdr:col>
      <xdr:colOff>171450</xdr:colOff>
      <xdr:row>54</xdr:row>
      <xdr:rowOff>19050</xdr:rowOff>
    </xdr:from>
    <xdr:ext cx="714375" cy="180975"/>
    <xdr:sp>
      <xdr:nvSpPr>
        <xdr:cNvPr id="15" name="Text Box 20"/>
        <xdr:cNvSpPr txBox="1">
          <a:spLocks noChangeArrowheads="1"/>
        </xdr:cNvSpPr>
      </xdr:nvSpPr>
      <xdr:spPr>
        <a:xfrm>
          <a:off x="8858250" y="9229725"/>
          <a:ext cx="71437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FF00"/>
              </a:solidFill>
              <a:latin typeface="Arial"/>
              <a:ea typeface="Arial"/>
              <a:cs typeface="Arial"/>
            </a:rPr>
            <a:t>eher flexibel</a:t>
          </a:r>
        </a:p>
      </xdr:txBody>
    </xdr:sp>
    <xdr:clientData/>
  </xdr:oneCellAnchor>
  <xdr:oneCellAnchor>
    <xdr:from>
      <xdr:col>15</xdr:col>
      <xdr:colOff>371475</xdr:colOff>
      <xdr:row>54</xdr:row>
      <xdr:rowOff>28575</xdr:rowOff>
    </xdr:from>
    <xdr:ext cx="1066800" cy="171450"/>
    <xdr:sp>
      <xdr:nvSpPr>
        <xdr:cNvPr id="16" name="Text Box 21"/>
        <xdr:cNvSpPr txBox="1">
          <a:spLocks noChangeArrowheads="1"/>
        </xdr:cNvSpPr>
      </xdr:nvSpPr>
      <xdr:spPr>
        <a:xfrm>
          <a:off x="10420350" y="9239250"/>
          <a:ext cx="10668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339966"/>
              </a:solidFill>
              <a:latin typeface="Arial"/>
              <a:ea typeface="Arial"/>
              <a:cs typeface="Arial"/>
            </a:rPr>
            <a:t>eher wenig flexibel</a:t>
          </a:r>
        </a:p>
      </xdr:txBody>
    </xdr:sp>
    <xdr:clientData/>
  </xdr:oneCellAnchor>
  <xdr:twoCellAnchor>
    <xdr:from>
      <xdr:col>12</xdr:col>
      <xdr:colOff>47625</xdr:colOff>
      <xdr:row>62</xdr:row>
      <xdr:rowOff>0</xdr:rowOff>
    </xdr:from>
    <xdr:to>
      <xdr:col>13</xdr:col>
      <xdr:colOff>342900</xdr:colOff>
      <xdr:row>62</xdr:row>
      <xdr:rowOff>0</xdr:rowOff>
    </xdr:to>
    <xdr:sp>
      <xdr:nvSpPr>
        <xdr:cNvPr id="17" name="Rectangle 36"/>
        <xdr:cNvSpPr>
          <a:spLocks/>
        </xdr:cNvSpPr>
      </xdr:nvSpPr>
      <xdr:spPr>
        <a:xfrm>
          <a:off x="7981950" y="10515600"/>
          <a:ext cx="104775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62</xdr:row>
      <xdr:rowOff>0</xdr:rowOff>
    </xdr:from>
    <xdr:to>
      <xdr:col>14</xdr:col>
      <xdr:colOff>457200</xdr:colOff>
      <xdr:row>62</xdr:row>
      <xdr:rowOff>0</xdr:rowOff>
    </xdr:to>
    <xdr:sp>
      <xdr:nvSpPr>
        <xdr:cNvPr id="18" name="Rectangle 37"/>
        <xdr:cNvSpPr>
          <a:spLocks/>
        </xdr:cNvSpPr>
      </xdr:nvSpPr>
      <xdr:spPr>
        <a:xfrm>
          <a:off x="9020175" y="10515600"/>
          <a:ext cx="84772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62</xdr:row>
      <xdr:rowOff>0</xdr:rowOff>
    </xdr:from>
    <xdr:to>
      <xdr:col>16</xdr:col>
      <xdr:colOff>0</xdr:colOff>
      <xdr:row>62</xdr:row>
      <xdr:rowOff>0</xdr:rowOff>
    </xdr:to>
    <xdr:sp>
      <xdr:nvSpPr>
        <xdr:cNvPr id="19" name="Rectangle 38"/>
        <xdr:cNvSpPr>
          <a:spLocks/>
        </xdr:cNvSpPr>
      </xdr:nvSpPr>
      <xdr:spPr>
        <a:xfrm>
          <a:off x="9867900" y="10515600"/>
          <a:ext cx="866775"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0</xdr:rowOff>
    </xdr:from>
    <xdr:to>
      <xdr:col>17</xdr:col>
      <xdr:colOff>19050</xdr:colOff>
      <xdr:row>62</xdr:row>
      <xdr:rowOff>0</xdr:rowOff>
    </xdr:to>
    <xdr:sp>
      <xdr:nvSpPr>
        <xdr:cNvPr id="20" name="Rectangle 39"/>
        <xdr:cNvSpPr>
          <a:spLocks/>
        </xdr:cNvSpPr>
      </xdr:nvSpPr>
      <xdr:spPr>
        <a:xfrm>
          <a:off x="10734675" y="10515600"/>
          <a:ext cx="76200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62</xdr:row>
      <xdr:rowOff>0</xdr:rowOff>
    </xdr:from>
    <xdr:to>
      <xdr:col>3</xdr:col>
      <xdr:colOff>542925</xdr:colOff>
      <xdr:row>62</xdr:row>
      <xdr:rowOff>0</xdr:rowOff>
    </xdr:to>
    <xdr:sp>
      <xdr:nvSpPr>
        <xdr:cNvPr id="21" name="Rectangle 40"/>
        <xdr:cNvSpPr>
          <a:spLocks/>
        </xdr:cNvSpPr>
      </xdr:nvSpPr>
      <xdr:spPr>
        <a:xfrm>
          <a:off x="1990725" y="10515600"/>
          <a:ext cx="933450" cy="0"/>
        </a:xfrm>
        <a:prstGeom prst="rect">
          <a:avLst/>
        </a:prstGeom>
        <a:solidFill>
          <a:srgbClr val="CCFFCC">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62</xdr:row>
      <xdr:rowOff>0</xdr:rowOff>
    </xdr:from>
    <xdr:to>
      <xdr:col>4</xdr:col>
      <xdr:colOff>657225</xdr:colOff>
      <xdr:row>62</xdr:row>
      <xdr:rowOff>0</xdr:rowOff>
    </xdr:to>
    <xdr:sp>
      <xdr:nvSpPr>
        <xdr:cNvPr id="22" name="Rectangle 41"/>
        <xdr:cNvSpPr>
          <a:spLocks/>
        </xdr:cNvSpPr>
      </xdr:nvSpPr>
      <xdr:spPr>
        <a:xfrm>
          <a:off x="2924175" y="10515600"/>
          <a:ext cx="866775" cy="0"/>
        </a:xfrm>
        <a:prstGeom prst="rect">
          <a:avLst/>
        </a:prstGeom>
        <a:solidFill>
          <a:srgbClr val="00FF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62</xdr:row>
      <xdr:rowOff>0</xdr:rowOff>
    </xdr:from>
    <xdr:to>
      <xdr:col>5</xdr:col>
      <xdr:colOff>781050</xdr:colOff>
      <xdr:row>62</xdr:row>
      <xdr:rowOff>0</xdr:rowOff>
    </xdr:to>
    <xdr:sp>
      <xdr:nvSpPr>
        <xdr:cNvPr id="23" name="Rectangle 42"/>
        <xdr:cNvSpPr>
          <a:spLocks/>
        </xdr:cNvSpPr>
      </xdr:nvSpPr>
      <xdr:spPr>
        <a:xfrm>
          <a:off x="3790950" y="10515600"/>
          <a:ext cx="847725" cy="0"/>
        </a:xfrm>
        <a:prstGeom prst="rect">
          <a:avLst/>
        </a:prstGeom>
        <a:solidFill>
          <a:srgbClr val="99CC00">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62</xdr:row>
      <xdr:rowOff>0</xdr:rowOff>
    </xdr:from>
    <xdr:to>
      <xdr:col>7</xdr:col>
      <xdr:colOff>0</xdr:colOff>
      <xdr:row>62</xdr:row>
      <xdr:rowOff>0</xdr:rowOff>
    </xdr:to>
    <xdr:sp>
      <xdr:nvSpPr>
        <xdr:cNvPr id="24" name="Rectangle 43"/>
        <xdr:cNvSpPr>
          <a:spLocks/>
        </xdr:cNvSpPr>
      </xdr:nvSpPr>
      <xdr:spPr>
        <a:xfrm>
          <a:off x="4638675" y="10515600"/>
          <a:ext cx="933450" cy="0"/>
        </a:xfrm>
        <a:prstGeom prst="rect">
          <a:avLst/>
        </a:prstGeom>
        <a:solidFill>
          <a:srgbClr val="339966">
            <a:alpha val="61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409575</xdr:colOff>
      <xdr:row>62</xdr:row>
      <xdr:rowOff>0</xdr:rowOff>
    </xdr:from>
    <xdr:ext cx="76200" cy="180975"/>
    <xdr:sp fLocksText="0">
      <xdr:nvSpPr>
        <xdr:cNvPr id="25" name="Text Box 45"/>
        <xdr:cNvSpPr txBox="1">
          <a:spLocks noChangeArrowheads="1"/>
        </xdr:cNvSpPr>
      </xdr:nvSpPr>
      <xdr:spPr>
        <a:xfrm>
          <a:off x="2085975" y="105156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85725</xdr:colOff>
      <xdr:row>62</xdr:row>
      <xdr:rowOff>28575</xdr:rowOff>
    </xdr:from>
    <xdr:ext cx="66675" cy="180975"/>
    <xdr:sp fLocksText="0">
      <xdr:nvSpPr>
        <xdr:cNvPr id="26" name="Text Box 46"/>
        <xdr:cNvSpPr txBox="1">
          <a:spLocks noChangeArrowheads="1"/>
        </xdr:cNvSpPr>
      </xdr:nvSpPr>
      <xdr:spPr>
        <a:xfrm>
          <a:off x="3943350" y="1054417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152400</xdr:colOff>
      <xdr:row>62</xdr:row>
      <xdr:rowOff>0</xdr:rowOff>
    </xdr:from>
    <xdr:ext cx="76200" cy="180975"/>
    <xdr:sp fLocksText="0">
      <xdr:nvSpPr>
        <xdr:cNvPr id="27" name="Text Box 48"/>
        <xdr:cNvSpPr txBox="1">
          <a:spLocks noChangeArrowheads="1"/>
        </xdr:cNvSpPr>
      </xdr:nvSpPr>
      <xdr:spPr>
        <a:xfrm>
          <a:off x="8839200" y="105156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381000</xdr:colOff>
      <xdr:row>62</xdr:row>
      <xdr:rowOff>0</xdr:rowOff>
    </xdr:from>
    <xdr:ext cx="85725" cy="180975"/>
    <xdr:sp fLocksText="0">
      <xdr:nvSpPr>
        <xdr:cNvPr id="28" name="Text Box 49"/>
        <xdr:cNvSpPr txBox="1">
          <a:spLocks noChangeArrowheads="1"/>
        </xdr:cNvSpPr>
      </xdr:nvSpPr>
      <xdr:spPr>
        <a:xfrm>
          <a:off x="10429875" y="10515600"/>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342900</xdr:colOff>
      <xdr:row>8</xdr:row>
      <xdr:rowOff>180975</xdr:rowOff>
    </xdr:from>
    <xdr:to>
      <xdr:col>6</xdr:col>
      <xdr:colOff>352425</xdr:colOff>
      <xdr:row>13</xdr:row>
      <xdr:rowOff>104775</xdr:rowOff>
    </xdr:to>
    <xdr:sp>
      <xdr:nvSpPr>
        <xdr:cNvPr id="29" name="Oval 50"/>
        <xdr:cNvSpPr>
          <a:spLocks/>
        </xdr:cNvSpPr>
      </xdr:nvSpPr>
      <xdr:spPr>
        <a:xfrm>
          <a:off x="4200525" y="175260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600075</xdr:colOff>
      <xdr:row>8</xdr:row>
      <xdr:rowOff>123825</xdr:rowOff>
    </xdr:from>
    <xdr:to>
      <xdr:col>16</xdr:col>
      <xdr:colOff>190500</xdr:colOff>
      <xdr:row>13</xdr:row>
      <xdr:rowOff>47625</xdr:rowOff>
    </xdr:to>
    <xdr:sp>
      <xdr:nvSpPr>
        <xdr:cNvPr id="30" name="Oval 51"/>
        <xdr:cNvSpPr>
          <a:spLocks/>
        </xdr:cNvSpPr>
      </xdr:nvSpPr>
      <xdr:spPr>
        <a:xfrm>
          <a:off x="10010775" y="1695450"/>
          <a:ext cx="914400" cy="914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N12"/>
  <sheetViews>
    <sheetView showGridLines="0" showRowColHeaders="0" zoomScalePageLayoutView="0" workbookViewId="0" topLeftCell="A1">
      <selection activeCell="A1" sqref="A1:A12"/>
    </sheetView>
  </sheetViews>
  <sheetFormatPr defaultColWidth="10.8515625" defaultRowHeight="12.75"/>
  <cols>
    <col min="1" max="1" width="94.8515625" style="464" customWidth="1"/>
  </cols>
  <sheetData>
    <row r="1" ht="51" customHeight="1">
      <c r="A1" s="466" t="s">
        <v>364</v>
      </c>
    </row>
    <row r="2" ht="76.5">
      <c r="A2" s="464" t="s">
        <v>357</v>
      </c>
    </row>
    <row r="3" ht="67.5" customHeight="1">
      <c r="A3" s="464" t="s">
        <v>358</v>
      </c>
    </row>
    <row r="4" ht="15.75">
      <c r="A4" s="465" t="s">
        <v>353</v>
      </c>
    </row>
    <row r="5" spans="1:14" ht="93" customHeight="1">
      <c r="A5" s="464" t="s">
        <v>359</v>
      </c>
      <c r="N5" s="463"/>
    </row>
    <row r="6" ht="15.75">
      <c r="A6" s="465" t="s">
        <v>354</v>
      </c>
    </row>
    <row r="7" ht="60" customHeight="1">
      <c r="A7" s="464" t="s">
        <v>360</v>
      </c>
    </row>
    <row r="8" ht="57.75" customHeight="1">
      <c r="A8" s="464" t="s">
        <v>361</v>
      </c>
    </row>
    <row r="9" ht="148.5" customHeight="1">
      <c r="A9" s="464" t="s">
        <v>362</v>
      </c>
    </row>
    <row r="10" ht="75.75" customHeight="1">
      <c r="A10" s="464" t="s">
        <v>355</v>
      </c>
    </row>
    <row r="11" ht="15.75">
      <c r="A11" s="465" t="s">
        <v>356</v>
      </c>
    </row>
    <row r="12" ht="136.5" customHeight="1">
      <c r="A12" s="464" t="s">
        <v>363</v>
      </c>
    </row>
  </sheetData>
  <sheetProtection sheet="1" selectLockedCells="1" selectUnlockedCells="1"/>
  <printOptions/>
  <pageMargins left="0.7874015748031497" right="0.7874015748031497" top="0.7874015748031497" bottom="0.7874015748031497" header="0.5118110236220472" footer="0.5118110236220472"/>
  <pageSetup fitToHeight="2"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tabColor indexed="50"/>
  </sheetPr>
  <dimension ref="A1:Q437"/>
  <sheetViews>
    <sheetView showGridLines="0" showRowColHeaders="0" tabSelected="1" zoomScalePageLayoutView="0" workbookViewId="0" topLeftCell="A1">
      <selection activeCell="C52" sqref="C52"/>
    </sheetView>
  </sheetViews>
  <sheetFormatPr defaultColWidth="11.421875" defaultRowHeight="12.75"/>
  <cols>
    <col min="1" max="1" width="41.00390625" style="345" customWidth="1"/>
    <col min="2" max="2" width="49.8515625" style="345" customWidth="1"/>
    <col min="3" max="3" width="6.57421875" style="462" customWidth="1"/>
    <col min="4" max="4" width="6.8515625" style="247" customWidth="1"/>
    <col min="5" max="16384" width="11.421875" style="248" customWidth="1"/>
  </cols>
  <sheetData>
    <row r="1" spans="1:9" ht="21" customHeight="1" thickBot="1">
      <c r="A1" s="245" t="s">
        <v>317</v>
      </c>
      <c r="B1" s="246"/>
      <c r="C1" s="456"/>
      <c r="F1" s="249"/>
      <c r="G1" s="249"/>
      <c r="H1" s="249"/>
      <c r="I1" s="249"/>
    </row>
    <row r="2" spans="1:4" ht="15" customHeight="1">
      <c r="A2" s="250" t="s">
        <v>182</v>
      </c>
      <c r="B2" s="401"/>
      <c r="C2" s="457"/>
      <c r="D2" s="251"/>
    </row>
    <row r="3" spans="1:11" ht="12.75" customHeight="1" thickBot="1">
      <c r="A3" s="252" t="s">
        <v>55</v>
      </c>
      <c r="B3" s="402"/>
      <c r="C3" s="458"/>
      <c r="D3" s="251"/>
      <c r="E3" s="249"/>
      <c r="F3" s="249"/>
      <c r="G3" s="249"/>
      <c r="H3" s="249"/>
      <c r="I3" s="249"/>
      <c r="J3" s="249"/>
      <c r="K3" s="249"/>
    </row>
    <row r="4" spans="1:11" s="256" customFormat="1" ht="12.75" customHeight="1">
      <c r="A4" s="253" t="s">
        <v>24</v>
      </c>
      <c r="B4" s="403"/>
      <c r="C4" s="395"/>
      <c r="D4" s="386"/>
      <c r="E4" s="254"/>
      <c r="F4" s="255"/>
      <c r="G4" s="255"/>
      <c r="H4" s="255"/>
      <c r="I4" s="255"/>
      <c r="J4" s="255"/>
      <c r="K4" s="255"/>
    </row>
    <row r="5" spans="1:11" s="256" customFormat="1" ht="12.75" customHeight="1">
      <c r="A5" s="257" t="s">
        <v>326</v>
      </c>
      <c r="B5" s="404"/>
      <c r="C5" s="396"/>
      <c r="D5" s="386"/>
      <c r="E5" s="254"/>
      <c r="F5" s="255"/>
      <c r="G5" s="255"/>
      <c r="H5" s="255"/>
      <c r="I5" s="255"/>
      <c r="J5" s="255"/>
      <c r="K5" s="255"/>
    </row>
    <row r="6" spans="1:11" s="256" customFormat="1" ht="12.75" customHeight="1" thickBot="1">
      <c r="A6" s="397" t="s">
        <v>327</v>
      </c>
      <c r="B6" s="405"/>
      <c r="C6" s="393"/>
      <c r="D6" s="386"/>
      <c r="E6" s="254"/>
      <c r="F6" s="255"/>
      <c r="G6" s="255"/>
      <c r="H6" s="255"/>
      <c r="I6" s="255"/>
      <c r="J6" s="255"/>
      <c r="K6" s="255"/>
    </row>
    <row r="7" spans="1:11" s="256" customFormat="1" ht="12.75" customHeight="1" thickBot="1">
      <c r="A7" s="398" t="s">
        <v>338</v>
      </c>
      <c r="B7" s="406" t="s">
        <v>347</v>
      </c>
      <c r="C7" s="411" t="str">
        <f>IF(C5&gt;0,C5/(C5+C6)," ")</f>
        <v> </v>
      </c>
      <c r="D7" s="386"/>
      <c r="E7" s="254"/>
      <c r="F7" s="255"/>
      <c r="G7" s="255"/>
      <c r="H7" s="255"/>
      <c r="I7" s="255"/>
      <c r="J7" s="255"/>
      <c r="K7" s="255"/>
    </row>
    <row r="8" spans="1:11" s="256" customFormat="1" ht="12.75" customHeight="1">
      <c r="A8" s="394" t="s">
        <v>256</v>
      </c>
      <c r="B8" s="407"/>
      <c r="C8" s="259"/>
      <c r="D8" s="386"/>
      <c r="E8" s="254"/>
      <c r="F8" s="255"/>
      <c r="G8" s="255"/>
      <c r="H8" s="255"/>
      <c r="I8" s="255"/>
      <c r="J8" s="255"/>
      <c r="K8" s="255"/>
    </row>
    <row r="9" spans="1:11" s="256" customFormat="1" ht="12.75" customHeight="1">
      <c r="A9" s="260" t="s">
        <v>257</v>
      </c>
      <c r="B9" s="408"/>
      <c r="C9" s="261"/>
      <c r="D9" s="386"/>
      <c r="E9" s="254"/>
      <c r="F9" s="255"/>
      <c r="G9" s="255"/>
      <c r="H9" s="255"/>
      <c r="I9" s="255"/>
      <c r="J9" s="255"/>
      <c r="K9" s="255"/>
    </row>
    <row r="10" spans="1:11" s="256" customFormat="1" ht="12.75" customHeight="1" thickBot="1">
      <c r="A10" s="262" t="s">
        <v>258</v>
      </c>
      <c r="B10" s="409"/>
      <c r="C10" s="263"/>
      <c r="D10" s="387"/>
      <c r="E10" s="254"/>
      <c r="F10" s="255"/>
      <c r="G10" s="255"/>
      <c r="H10" s="255"/>
      <c r="I10" s="255"/>
      <c r="J10" s="255"/>
      <c r="K10" s="255"/>
    </row>
    <row r="11" spans="1:11" s="256" customFormat="1" ht="12.75" customHeight="1">
      <c r="A11" s="264" t="s">
        <v>195</v>
      </c>
      <c r="B11" s="265" t="s">
        <v>269</v>
      </c>
      <c r="C11" s="451"/>
      <c r="D11" s="266">
        <v>-1</v>
      </c>
      <c r="E11" s="254"/>
      <c r="F11" s="255"/>
      <c r="G11" s="255"/>
      <c r="H11" s="255"/>
      <c r="I11" s="255"/>
      <c r="J11" s="255"/>
      <c r="K11" s="255"/>
    </row>
    <row r="12" spans="1:11" s="271" customFormat="1" ht="12.75" customHeight="1">
      <c r="A12" s="267" t="s">
        <v>280</v>
      </c>
      <c r="B12" s="268" t="s">
        <v>365</v>
      </c>
      <c r="C12" s="448"/>
      <c r="D12" s="269">
        <v>-2</v>
      </c>
      <c r="E12" s="270"/>
      <c r="F12" s="270"/>
      <c r="G12" s="270"/>
      <c r="H12" s="270"/>
      <c r="I12" s="270"/>
      <c r="J12" s="270"/>
      <c r="K12" s="270"/>
    </row>
    <row r="13" spans="1:11" s="271" customFormat="1" ht="12.75" customHeight="1">
      <c r="A13" s="467" t="s">
        <v>367</v>
      </c>
      <c r="B13" s="268" t="s">
        <v>366</v>
      </c>
      <c r="C13" s="448"/>
      <c r="D13" s="269">
        <v>-3</v>
      </c>
      <c r="E13" s="270"/>
      <c r="F13" s="270"/>
      <c r="G13" s="270"/>
      <c r="H13" s="270"/>
      <c r="I13" s="270"/>
      <c r="J13" s="270"/>
      <c r="K13" s="270"/>
    </row>
    <row r="14" spans="1:11" s="271" customFormat="1" ht="12.75" customHeight="1">
      <c r="A14" s="272"/>
      <c r="B14" s="268" t="s">
        <v>198</v>
      </c>
      <c r="C14" s="448"/>
      <c r="D14" s="269">
        <v>-4</v>
      </c>
      <c r="E14" s="270"/>
      <c r="F14" s="270"/>
      <c r="G14" s="270"/>
      <c r="H14" s="270"/>
      <c r="I14" s="270"/>
      <c r="J14" s="270"/>
      <c r="K14" s="270"/>
    </row>
    <row r="15" spans="1:11" s="271" customFormat="1" ht="12.75" customHeight="1">
      <c r="A15" s="272"/>
      <c r="B15" s="268" t="s">
        <v>200</v>
      </c>
      <c r="C15" s="448"/>
      <c r="D15" s="269">
        <v>-5</v>
      </c>
      <c r="E15" s="270"/>
      <c r="F15" s="270"/>
      <c r="G15" s="270"/>
      <c r="H15" s="270"/>
      <c r="I15" s="270"/>
      <c r="J15" s="270"/>
      <c r="K15" s="270"/>
    </row>
    <row r="16" spans="1:11" s="271" customFormat="1" ht="12.75" customHeight="1">
      <c r="A16" s="272"/>
      <c r="B16" s="268" t="s">
        <v>201</v>
      </c>
      <c r="C16" s="448"/>
      <c r="D16" s="269">
        <v>-6</v>
      </c>
      <c r="E16" s="270"/>
      <c r="F16" s="270"/>
      <c r="G16" s="270"/>
      <c r="H16" s="270"/>
      <c r="I16" s="270"/>
      <c r="J16" s="270"/>
      <c r="K16" s="270"/>
    </row>
    <row r="17" spans="1:11" s="271" customFormat="1" ht="12.75" customHeight="1" thickBot="1">
      <c r="A17" s="273"/>
      <c r="B17" s="274" t="s">
        <v>202</v>
      </c>
      <c r="C17" s="450"/>
      <c r="D17" s="275">
        <v>-10</v>
      </c>
      <c r="E17" s="270"/>
      <c r="F17" s="270"/>
      <c r="G17" s="270"/>
      <c r="H17" s="270"/>
      <c r="I17" s="270"/>
      <c r="J17" s="270"/>
      <c r="K17" s="270"/>
    </row>
    <row r="18" spans="1:11" s="278" customFormat="1" ht="12.75">
      <c r="A18" s="264" t="s">
        <v>181</v>
      </c>
      <c r="B18" s="276" t="s">
        <v>205</v>
      </c>
      <c r="C18" s="447"/>
      <c r="D18" s="266">
        <v>1</v>
      </c>
      <c r="E18" s="254"/>
      <c r="F18" s="255"/>
      <c r="G18" s="277"/>
      <c r="H18" s="277"/>
      <c r="I18" s="277"/>
      <c r="J18" s="277"/>
      <c r="K18" s="277"/>
    </row>
    <row r="19" spans="1:11" s="278" customFormat="1" ht="12.75">
      <c r="A19" s="279"/>
      <c r="B19" s="280" t="s">
        <v>14</v>
      </c>
      <c r="C19" s="448"/>
      <c r="D19" s="266">
        <v>2</v>
      </c>
      <c r="E19" s="277"/>
      <c r="F19" s="277"/>
      <c r="G19" s="277"/>
      <c r="H19" s="277"/>
      <c r="I19" s="277"/>
      <c r="J19" s="277"/>
      <c r="K19" s="277"/>
    </row>
    <row r="20" spans="1:11" s="283" customFormat="1" ht="12.75">
      <c r="A20" s="279"/>
      <c r="B20" s="281" t="s">
        <v>15</v>
      </c>
      <c r="C20" s="448"/>
      <c r="D20" s="269">
        <v>3</v>
      </c>
      <c r="E20" s="282"/>
      <c r="F20" s="282"/>
      <c r="G20" s="282"/>
      <c r="H20" s="282"/>
      <c r="I20" s="282"/>
      <c r="J20" s="282"/>
      <c r="K20" s="282"/>
    </row>
    <row r="21" spans="1:11" s="287" customFormat="1" ht="13.5" thickBot="1">
      <c r="A21" s="284"/>
      <c r="B21" s="285" t="s">
        <v>4</v>
      </c>
      <c r="C21" s="450"/>
      <c r="D21" s="275">
        <v>4</v>
      </c>
      <c r="E21" s="286"/>
      <c r="F21" s="286"/>
      <c r="G21" s="286"/>
      <c r="H21" s="286"/>
      <c r="I21" s="286"/>
      <c r="J21" s="286"/>
      <c r="K21" s="286"/>
    </row>
    <row r="22" spans="1:11" ht="12.75">
      <c r="A22" s="264" t="s">
        <v>179</v>
      </c>
      <c r="B22" s="288" t="s">
        <v>17</v>
      </c>
      <c r="C22" s="451"/>
      <c r="D22" s="289">
        <v>1</v>
      </c>
      <c r="E22" s="254"/>
      <c r="F22" s="255"/>
      <c r="G22" s="249"/>
      <c r="H22" s="249"/>
      <c r="I22" s="249"/>
      <c r="J22" s="249"/>
      <c r="K22" s="249"/>
    </row>
    <row r="23" spans="1:11" ht="12.75">
      <c r="A23" s="267" t="s">
        <v>180</v>
      </c>
      <c r="B23" s="290" t="s">
        <v>18</v>
      </c>
      <c r="C23" s="452"/>
      <c r="D23" s="291">
        <v>2</v>
      </c>
      <c r="E23" s="249"/>
      <c r="F23" s="249"/>
      <c r="G23" s="249"/>
      <c r="H23" s="249"/>
      <c r="I23" s="249"/>
      <c r="J23" s="249"/>
      <c r="K23" s="249"/>
    </row>
    <row r="24" spans="1:11" ht="12.75">
      <c r="A24" s="292"/>
      <c r="B24" s="293" t="s">
        <v>147</v>
      </c>
      <c r="C24" s="448"/>
      <c r="D24" s="291">
        <v>3</v>
      </c>
      <c r="E24" s="249"/>
      <c r="F24" s="249"/>
      <c r="G24" s="249"/>
      <c r="H24" s="249"/>
      <c r="I24" s="249"/>
      <c r="J24" s="249"/>
      <c r="K24" s="249"/>
    </row>
    <row r="25" spans="1:11" ht="13.5" thickBot="1">
      <c r="A25" s="294"/>
      <c r="B25" s="295" t="s">
        <v>189</v>
      </c>
      <c r="C25" s="450"/>
      <c r="D25" s="296">
        <v>4</v>
      </c>
      <c r="E25" s="249"/>
      <c r="F25" s="249"/>
      <c r="G25" s="249"/>
      <c r="H25" s="249"/>
      <c r="I25" s="249"/>
      <c r="J25" s="249"/>
      <c r="K25" s="249"/>
    </row>
    <row r="26" spans="1:17" s="300" customFormat="1" ht="12.75">
      <c r="A26" s="264" t="s">
        <v>178</v>
      </c>
      <c r="B26" s="297" t="s">
        <v>206</v>
      </c>
      <c r="C26" s="451"/>
      <c r="D26" s="298">
        <v>1</v>
      </c>
      <c r="E26" s="254"/>
      <c r="F26" s="255"/>
      <c r="G26" s="299"/>
      <c r="H26" s="299"/>
      <c r="I26" s="299"/>
      <c r="J26" s="299"/>
      <c r="K26" s="299"/>
      <c r="L26" s="299"/>
      <c r="M26" s="299"/>
      <c r="N26" s="299"/>
      <c r="O26" s="299"/>
      <c r="P26" s="299"/>
      <c r="Q26" s="299"/>
    </row>
    <row r="27" spans="1:11" s="303" customFormat="1" ht="12.75">
      <c r="A27" s="392" t="s">
        <v>336</v>
      </c>
      <c r="B27" s="301" t="s">
        <v>207</v>
      </c>
      <c r="C27" s="448"/>
      <c r="D27" s="269">
        <v>2</v>
      </c>
      <c r="E27" s="302"/>
      <c r="F27" s="302"/>
      <c r="G27" s="302"/>
      <c r="H27" s="302"/>
      <c r="I27" s="302"/>
      <c r="J27" s="302"/>
      <c r="K27" s="302"/>
    </row>
    <row r="28" spans="1:11" s="287" customFormat="1" ht="12.75">
      <c r="A28" s="10" t="s">
        <v>337</v>
      </c>
      <c r="B28" s="304" t="s">
        <v>208</v>
      </c>
      <c r="C28" s="448"/>
      <c r="D28" s="269">
        <v>3</v>
      </c>
      <c r="E28" s="286"/>
      <c r="F28" s="286"/>
      <c r="G28" s="286"/>
      <c r="H28" s="286"/>
      <c r="I28" s="286"/>
      <c r="J28" s="286"/>
      <c r="K28" s="286"/>
    </row>
    <row r="29" spans="1:11" s="287" customFormat="1" ht="12.75">
      <c r="A29" s="279"/>
      <c r="B29" s="305" t="s">
        <v>209</v>
      </c>
      <c r="C29" s="448"/>
      <c r="D29" s="269">
        <v>4</v>
      </c>
      <c r="E29" s="286"/>
      <c r="F29" s="286"/>
      <c r="G29" s="286"/>
      <c r="H29" s="286"/>
      <c r="I29" s="286"/>
      <c r="J29" s="286"/>
      <c r="K29" s="286"/>
    </row>
    <row r="30" spans="1:11" s="287" customFormat="1" ht="12.75">
      <c r="A30" s="279"/>
      <c r="B30" s="304" t="s">
        <v>210</v>
      </c>
      <c r="C30" s="448"/>
      <c r="D30" s="269">
        <v>3</v>
      </c>
      <c r="E30" s="286"/>
      <c r="F30" s="286"/>
      <c r="G30" s="286"/>
      <c r="H30" s="286"/>
      <c r="I30" s="286"/>
      <c r="J30" s="286"/>
      <c r="K30" s="286"/>
    </row>
    <row r="31" spans="1:11" s="287" customFormat="1" ht="12.75">
      <c r="A31" s="279"/>
      <c r="B31" s="306" t="s">
        <v>211</v>
      </c>
      <c r="C31" s="448"/>
      <c r="D31" s="269">
        <v>1</v>
      </c>
      <c r="E31" s="286"/>
      <c r="F31" s="286"/>
      <c r="G31" s="286"/>
      <c r="H31" s="286"/>
      <c r="I31" s="286"/>
      <c r="J31" s="286"/>
      <c r="K31" s="286"/>
    </row>
    <row r="32" spans="1:11" s="303" customFormat="1" ht="12.75">
      <c r="A32" s="279"/>
      <c r="B32" s="301" t="s">
        <v>212</v>
      </c>
      <c r="C32" s="448"/>
      <c r="D32" s="269">
        <v>2</v>
      </c>
      <c r="E32" s="302"/>
      <c r="F32" s="302"/>
      <c r="G32" s="302"/>
      <c r="H32" s="302"/>
      <c r="I32" s="302"/>
      <c r="J32" s="302"/>
      <c r="K32" s="302"/>
    </row>
    <row r="33" spans="1:13" s="278" customFormat="1" ht="12.75">
      <c r="A33" s="279"/>
      <c r="B33" s="304" t="s">
        <v>213</v>
      </c>
      <c r="C33" s="448"/>
      <c r="D33" s="269">
        <v>3</v>
      </c>
      <c r="E33" s="277"/>
      <c r="F33" s="277"/>
      <c r="G33" s="277"/>
      <c r="H33" s="277"/>
      <c r="I33" s="277"/>
      <c r="J33" s="277"/>
      <c r="K33" s="277"/>
      <c r="L33" s="277"/>
      <c r="M33" s="277"/>
    </row>
    <row r="34" spans="1:13" s="287" customFormat="1" ht="13.5" thickBot="1">
      <c r="A34" s="284"/>
      <c r="B34" s="307" t="s">
        <v>214</v>
      </c>
      <c r="C34" s="450"/>
      <c r="D34" s="275">
        <v>4</v>
      </c>
      <c r="E34" s="286"/>
      <c r="F34" s="286"/>
      <c r="G34" s="286"/>
      <c r="H34" s="286"/>
      <c r="I34" s="286"/>
      <c r="J34" s="286"/>
      <c r="K34" s="286"/>
      <c r="L34" s="286"/>
      <c r="M34" s="286"/>
    </row>
    <row r="35" spans="1:13" s="300" customFormat="1" ht="12.75">
      <c r="A35" s="264" t="s">
        <v>177</v>
      </c>
      <c r="B35" s="276" t="s">
        <v>87</v>
      </c>
      <c r="C35" s="451"/>
      <c r="D35" s="266">
        <v>1</v>
      </c>
      <c r="E35" s="254"/>
      <c r="F35" s="299"/>
      <c r="G35" s="299"/>
      <c r="H35" s="299"/>
      <c r="I35" s="299"/>
      <c r="J35" s="299"/>
      <c r="K35" s="299"/>
      <c r="L35" s="299"/>
      <c r="M35" s="299"/>
    </row>
    <row r="36" spans="1:13" s="278" customFormat="1" ht="12.75">
      <c r="A36" s="308" t="s">
        <v>93</v>
      </c>
      <c r="B36" s="280" t="s">
        <v>88</v>
      </c>
      <c r="C36" s="448"/>
      <c r="D36" s="269">
        <v>2</v>
      </c>
      <c r="E36" s="277"/>
      <c r="F36" s="277"/>
      <c r="G36" s="277"/>
      <c r="H36" s="277"/>
      <c r="I36" s="277"/>
      <c r="J36" s="277"/>
      <c r="K36" s="277"/>
      <c r="L36" s="277"/>
      <c r="M36" s="277"/>
    </row>
    <row r="37" spans="1:13" s="300" customFormat="1" ht="12.75">
      <c r="A37" s="308" t="s">
        <v>94</v>
      </c>
      <c r="B37" s="280" t="s">
        <v>89</v>
      </c>
      <c r="C37" s="448"/>
      <c r="D37" s="269">
        <v>2</v>
      </c>
      <c r="E37" s="299"/>
      <c r="F37" s="299"/>
      <c r="G37" s="299"/>
      <c r="H37" s="299"/>
      <c r="I37" s="299"/>
      <c r="J37" s="299"/>
      <c r="K37" s="299"/>
      <c r="L37" s="299"/>
      <c r="M37" s="299"/>
    </row>
    <row r="38" spans="1:13" s="300" customFormat="1" ht="12.75">
      <c r="A38" s="308" t="s">
        <v>95</v>
      </c>
      <c r="B38" s="309" t="s">
        <v>90</v>
      </c>
      <c r="C38" s="448"/>
      <c r="D38" s="310">
        <v>3</v>
      </c>
      <c r="E38" s="299"/>
      <c r="F38" s="299"/>
      <c r="G38" s="299"/>
      <c r="H38" s="299"/>
      <c r="I38" s="299"/>
      <c r="J38" s="299"/>
      <c r="K38" s="299"/>
      <c r="L38" s="299"/>
      <c r="M38" s="299"/>
    </row>
    <row r="39" spans="1:13" s="300" customFormat="1" ht="13.5" thickBot="1">
      <c r="A39" s="284" t="s">
        <v>92</v>
      </c>
      <c r="B39" s="285" t="s">
        <v>91</v>
      </c>
      <c r="C39" s="450"/>
      <c r="D39" s="275">
        <v>4</v>
      </c>
      <c r="E39" s="299"/>
      <c r="F39" s="299"/>
      <c r="G39" s="299"/>
      <c r="H39" s="299"/>
      <c r="I39" s="299"/>
      <c r="J39" s="299"/>
      <c r="K39" s="299"/>
      <c r="L39" s="299"/>
      <c r="M39" s="299"/>
    </row>
    <row r="40" spans="1:13" s="278" customFormat="1" ht="12.75">
      <c r="A40" s="264" t="s">
        <v>170</v>
      </c>
      <c r="B40" s="311" t="s">
        <v>2</v>
      </c>
      <c r="C40" s="451"/>
      <c r="D40" s="266">
        <v>1</v>
      </c>
      <c r="E40" s="254"/>
      <c r="F40" s="277"/>
      <c r="G40" s="277"/>
      <c r="H40" s="277"/>
      <c r="I40" s="277"/>
      <c r="J40" s="277"/>
      <c r="K40" s="277"/>
      <c r="L40" s="277"/>
      <c r="M40" s="277"/>
    </row>
    <row r="41" spans="1:13" s="300" customFormat="1" ht="12.75">
      <c r="A41" s="279"/>
      <c r="B41" s="280" t="s">
        <v>21</v>
      </c>
      <c r="C41" s="448"/>
      <c r="D41" s="269">
        <v>2</v>
      </c>
      <c r="E41" s="299"/>
      <c r="F41" s="299"/>
      <c r="G41" s="299"/>
      <c r="H41" s="299"/>
      <c r="I41" s="299"/>
      <c r="J41" s="299"/>
      <c r="K41" s="299"/>
      <c r="L41" s="299"/>
      <c r="M41" s="299"/>
    </row>
    <row r="42" spans="1:13" s="303" customFormat="1" ht="12.75">
      <c r="A42" s="279"/>
      <c r="B42" s="312" t="s">
        <v>22</v>
      </c>
      <c r="C42" s="448"/>
      <c r="D42" s="269">
        <v>3</v>
      </c>
      <c r="E42" s="302"/>
      <c r="F42" s="302"/>
      <c r="G42" s="302"/>
      <c r="H42" s="302"/>
      <c r="I42" s="302"/>
      <c r="J42" s="302"/>
      <c r="K42" s="302"/>
      <c r="L42" s="302"/>
      <c r="M42" s="302"/>
    </row>
    <row r="43" spans="1:13" s="287" customFormat="1" ht="13.5" thickBot="1">
      <c r="A43" s="284"/>
      <c r="B43" s="285" t="s">
        <v>23</v>
      </c>
      <c r="C43" s="452"/>
      <c r="D43" s="275">
        <v>4</v>
      </c>
      <c r="E43" s="286"/>
      <c r="F43" s="286"/>
      <c r="G43" s="286"/>
      <c r="H43" s="286"/>
      <c r="I43" s="286"/>
      <c r="J43" s="286"/>
      <c r="K43" s="286"/>
      <c r="L43" s="286"/>
      <c r="M43" s="286"/>
    </row>
    <row r="44" spans="1:13" s="278" customFormat="1" ht="12.75">
      <c r="A44" s="264" t="s">
        <v>171</v>
      </c>
      <c r="B44" s="313" t="s">
        <v>345</v>
      </c>
      <c r="C44" s="451"/>
      <c r="D44" s="298">
        <v>1</v>
      </c>
      <c r="E44" s="254"/>
      <c r="F44" s="254"/>
      <c r="G44" s="277"/>
      <c r="H44" s="277"/>
      <c r="I44" s="277"/>
      <c r="J44" s="277"/>
      <c r="K44" s="277"/>
      <c r="L44" s="277"/>
      <c r="M44" s="277"/>
    </row>
    <row r="45" spans="1:13" s="300" customFormat="1" ht="12.75">
      <c r="A45" s="279" t="s">
        <v>193</v>
      </c>
      <c r="B45" s="280" t="s">
        <v>31</v>
      </c>
      <c r="C45" s="448"/>
      <c r="D45" s="269">
        <v>2</v>
      </c>
      <c r="E45" s="299"/>
      <c r="F45" s="299"/>
      <c r="G45" s="299"/>
      <c r="H45" s="299"/>
      <c r="I45" s="299"/>
      <c r="J45" s="299"/>
      <c r="K45" s="299"/>
      <c r="L45" s="299"/>
      <c r="M45" s="299"/>
    </row>
    <row r="46" spans="1:13" s="300" customFormat="1" ht="12.75">
      <c r="A46" s="279"/>
      <c r="B46" s="309" t="s">
        <v>32</v>
      </c>
      <c r="C46" s="448"/>
      <c r="D46" s="310">
        <v>3</v>
      </c>
      <c r="E46" s="299"/>
      <c r="F46" s="299"/>
      <c r="G46" s="299"/>
      <c r="H46" s="299"/>
      <c r="I46" s="299"/>
      <c r="J46" s="299"/>
      <c r="K46" s="299"/>
      <c r="L46" s="299"/>
      <c r="M46" s="299"/>
    </row>
    <row r="47" spans="1:13" s="287" customFormat="1" ht="12.75" customHeight="1" thickBot="1">
      <c r="A47" s="284"/>
      <c r="B47" s="314" t="s">
        <v>8</v>
      </c>
      <c r="C47" s="452"/>
      <c r="D47" s="310">
        <v>4</v>
      </c>
      <c r="E47" s="286"/>
      <c r="F47" s="286"/>
      <c r="G47" s="286"/>
      <c r="H47" s="286"/>
      <c r="I47" s="286"/>
      <c r="J47" s="286"/>
      <c r="K47" s="286"/>
      <c r="L47" s="286"/>
      <c r="M47" s="286"/>
    </row>
    <row r="48" spans="1:13" s="278" customFormat="1" ht="12.75" customHeight="1">
      <c r="A48" s="264" t="s">
        <v>331</v>
      </c>
      <c r="B48" s="315" t="s">
        <v>329</v>
      </c>
      <c r="C48" s="453"/>
      <c r="D48" s="298">
        <v>1</v>
      </c>
      <c r="E48" s="254"/>
      <c r="F48" s="254"/>
      <c r="G48" s="277"/>
      <c r="H48" s="277"/>
      <c r="I48" s="277"/>
      <c r="J48" s="277"/>
      <c r="K48" s="277"/>
      <c r="L48" s="277"/>
      <c r="M48" s="277"/>
    </row>
    <row r="49" spans="1:13" s="300" customFormat="1" ht="12.75">
      <c r="A49" s="316" t="s">
        <v>281</v>
      </c>
      <c r="B49" s="317" t="s">
        <v>330</v>
      </c>
      <c r="C49" s="459"/>
      <c r="D49" s="269">
        <v>2</v>
      </c>
      <c r="E49" s="299"/>
      <c r="F49" s="299"/>
      <c r="G49" s="299"/>
      <c r="H49" s="299"/>
      <c r="I49" s="299"/>
      <c r="J49" s="299"/>
      <c r="K49" s="299"/>
      <c r="L49" s="299"/>
      <c r="M49" s="299"/>
    </row>
    <row r="50" spans="1:13" s="303" customFormat="1" ht="12.75">
      <c r="A50" s="316" t="s">
        <v>316</v>
      </c>
      <c r="B50" s="468" t="s">
        <v>368</v>
      </c>
      <c r="C50" s="454"/>
      <c r="D50" s="258">
        <v>3</v>
      </c>
      <c r="E50" s="302"/>
      <c r="F50" s="302"/>
      <c r="G50" s="302"/>
      <c r="H50" s="302"/>
      <c r="I50" s="302"/>
      <c r="J50" s="302"/>
      <c r="K50" s="302"/>
      <c r="L50" s="302"/>
      <c r="M50" s="302"/>
    </row>
    <row r="51" spans="1:13" s="303" customFormat="1" ht="12.75">
      <c r="A51" s="400" t="s">
        <v>341</v>
      </c>
      <c r="B51" s="319" t="s">
        <v>339</v>
      </c>
      <c r="C51" s="454"/>
      <c r="D51" s="269">
        <v>4</v>
      </c>
      <c r="E51" s="302"/>
      <c r="F51" s="302"/>
      <c r="G51" s="302"/>
      <c r="H51" s="302"/>
      <c r="I51" s="302"/>
      <c r="J51" s="302"/>
      <c r="K51" s="302"/>
      <c r="L51" s="302"/>
      <c r="M51" s="302"/>
    </row>
    <row r="52" spans="1:13" s="303" customFormat="1" ht="12.75">
      <c r="A52" s="399" t="s">
        <v>340</v>
      </c>
      <c r="B52" s="390" t="s">
        <v>369</v>
      </c>
      <c r="C52" s="454"/>
      <c r="D52" s="269">
        <v>3</v>
      </c>
      <c r="E52" s="302"/>
      <c r="F52" s="302"/>
      <c r="G52" s="302"/>
      <c r="H52" s="302"/>
      <c r="I52" s="302"/>
      <c r="J52" s="302"/>
      <c r="K52" s="302"/>
      <c r="L52" s="302"/>
      <c r="M52" s="302"/>
    </row>
    <row r="53" spans="1:13" s="303" customFormat="1" ht="12.75">
      <c r="A53" s="400" t="s">
        <v>342</v>
      </c>
      <c r="B53" s="391" t="s">
        <v>344</v>
      </c>
      <c r="C53" s="455"/>
      <c r="D53" s="310">
        <v>2</v>
      </c>
      <c r="E53" s="302"/>
      <c r="F53" s="302"/>
      <c r="G53" s="302"/>
      <c r="H53" s="302"/>
      <c r="I53" s="302"/>
      <c r="J53" s="302"/>
      <c r="K53" s="302"/>
      <c r="L53" s="302"/>
      <c r="M53" s="302"/>
    </row>
    <row r="54" spans="1:13" s="303" customFormat="1" ht="13.5" thickBot="1">
      <c r="A54" s="321"/>
      <c r="B54" s="322" t="s">
        <v>343</v>
      </c>
      <c r="C54" s="460"/>
      <c r="D54" s="275">
        <v>1</v>
      </c>
      <c r="E54" s="302"/>
      <c r="F54" s="302"/>
      <c r="G54" s="302"/>
      <c r="H54" s="302"/>
      <c r="I54" s="302"/>
      <c r="J54" s="302"/>
      <c r="K54" s="302"/>
      <c r="L54" s="302"/>
      <c r="M54" s="302"/>
    </row>
    <row r="55" spans="1:13" s="303" customFormat="1" ht="12.75">
      <c r="A55" s="264" t="s">
        <v>334</v>
      </c>
      <c r="B55" s="276" t="s">
        <v>129</v>
      </c>
      <c r="C55" s="447"/>
      <c r="D55" s="266">
        <v>1</v>
      </c>
      <c r="E55" s="254"/>
      <c r="F55" s="254"/>
      <c r="G55" s="254"/>
      <c r="H55" s="254"/>
      <c r="I55" s="302"/>
      <c r="J55" s="302"/>
      <c r="K55" s="302"/>
      <c r="L55" s="302"/>
      <c r="M55" s="302"/>
    </row>
    <row r="56" spans="1:13" s="303" customFormat="1" ht="12.75">
      <c r="A56" s="279" t="s">
        <v>160</v>
      </c>
      <c r="B56" s="323" t="s">
        <v>335</v>
      </c>
      <c r="C56" s="448"/>
      <c r="D56" s="266">
        <v>2</v>
      </c>
      <c r="E56" s="302"/>
      <c r="F56" s="324"/>
      <c r="G56" s="302"/>
      <c r="H56" s="302"/>
      <c r="I56" s="302"/>
      <c r="J56" s="302"/>
      <c r="K56" s="302"/>
      <c r="L56" s="302"/>
      <c r="M56" s="302"/>
    </row>
    <row r="57" spans="1:13" s="303" customFormat="1" ht="12.75">
      <c r="A57" s="279" t="s">
        <v>333</v>
      </c>
      <c r="B57" s="325" t="s">
        <v>270</v>
      </c>
      <c r="C57" s="448"/>
      <c r="D57" s="266">
        <v>3</v>
      </c>
      <c r="E57" s="302"/>
      <c r="F57" s="302"/>
      <c r="G57" s="302"/>
      <c r="H57" s="302"/>
      <c r="I57" s="302"/>
      <c r="J57" s="302"/>
      <c r="K57" s="302"/>
      <c r="L57" s="302"/>
      <c r="M57" s="302"/>
    </row>
    <row r="58" spans="1:13" s="303" customFormat="1" ht="13.5" thickBot="1">
      <c r="A58" s="284" t="s">
        <v>332</v>
      </c>
      <c r="B58" s="326" t="s">
        <v>159</v>
      </c>
      <c r="C58" s="450"/>
      <c r="D58" s="327">
        <v>4</v>
      </c>
      <c r="E58" s="302"/>
      <c r="F58" s="302"/>
      <c r="G58" s="302"/>
      <c r="H58" s="302"/>
      <c r="I58" s="302"/>
      <c r="J58" s="302"/>
      <c r="K58" s="302"/>
      <c r="L58" s="302"/>
      <c r="M58" s="302"/>
    </row>
    <row r="59" spans="1:13" s="278" customFormat="1" ht="12.75">
      <c r="A59" s="264" t="s">
        <v>172</v>
      </c>
      <c r="B59" s="313" t="s">
        <v>112</v>
      </c>
      <c r="C59" s="451"/>
      <c r="D59" s="298">
        <v>1</v>
      </c>
      <c r="E59" s="254"/>
      <c r="F59" s="277"/>
      <c r="G59" s="277"/>
      <c r="H59" s="277"/>
      <c r="I59" s="277"/>
      <c r="J59" s="277"/>
      <c r="K59" s="277"/>
      <c r="L59" s="277"/>
      <c r="M59" s="277"/>
    </row>
    <row r="60" spans="1:13" s="278" customFormat="1" ht="12.75">
      <c r="A60" s="279"/>
      <c r="B60" s="323" t="s">
        <v>161</v>
      </c>
      <c r="C60" s="449"/>
      <c r="D60" s="266">
        <v>2</v>
      </c>
      <c r="E60" s="277"/>
      <c r="F60" s="277"/>
      <c r="G60" s="277"/>
      <c r="H60" s="277"/>
      <c r="I60" s="277"/>
      <c r="J60" s="277"/>
      <c r="K60" s="277"/>
      <c r="L60" s="277"/>
      <c r="M60" s="277"/>
    </row>
    <row r="61" spans="1:13" s="300" customFormat="1" ht="12.75">
      <c r="A61" s="279"/>
      <c r="B61" s="312" t="s">
        <v>162</v>
      </c>
      <c r="C61" s="448"/>
      <c r="D61" s="269">
        <v>3</v>
      </c>
      <c r="E61" s="299"/>
      <c r="F61" s="299"/>
      <c r="G61" s="299"/>
      <c r="H61" s="299"/>
      <c r="I61" s="299"/>
      <c r="J61" s="299"/>
      <c r="K61" s="299"/>
      <c r="L61" s="299"/>
      <c r="M61" s="299"/>
    </row>
    <row r="62" spans="1:13" s="303" customFormat="1" ht="13.5" thickBot="1">
      <c r="A62" s="284"/>
      <c r="B62" s="285" t="s">
        <v>163</v>
      </c>
      <c r="C62" s="450"/>
      <c r="D62" s="310">
        <v>4</v>
      </c>
      <c r="E62" s="302"/>
      <c r="F62" s="302"/>
      <c r="G62" s="302"/>
      <c r="H62" s="302"/>
      <c r="I62" s="302"/>
      <c r="J62" s="302"/>
      <c r="K62" s="302"/>
      <c r="L62" s="302"/>
      <c r="M62" s="302"/>
    </row>
    <row r="63" spans="1:13" s="300" customFormat="1" ht="12.75">
      <c r="A63" s="264" t="s">
        <v>169</v>
      </c>
      <c r="B63" s="328" t="s">
        <v>164</v>
      </c>
      <c r="C63" s="451"/>
      <c r="D63" s="298">
        <v>1</v>
      </c>
      <c r="E63" s="254"/>
      <c r="F63" s="277"/>
      <c r="G63" s="299"/>
      <c r="H63" s="299"/>
      <c r="I63" s="299"/>
      <c r="J63" s="299"/>
      <c r="K63" s="299"/>
      <c r="L63" s="299"/>
      <c r="M63" s="299"/>
    </row>
    <row r="64" spans="1:13" s="278" customFormat="1" ht="12.75">
      <c r="A64" s="316" t="s">
        <v>168</v>
      </c>
      <c r="B64" s="317" t="s">
        <v>165</v>
      </c>
      <c r="C64" s="448"/>
      <c r="D64" s="269">
        <v>2</v>
      </c>
      <c r="E64" s="277"/>
      <c r="F64" s="277"/>
      <c r="G64" s="277"/>
      <c r="H64" s="277"/>
      <c r="I64" s="277"/>
      <c r="J64" s="277"/>
      <c r="K64" s="277"/>
      <c r="L64" s="277"/>
      <c r="M64" s="277"/>
    </row>
    <row r="65" spans="1:13" s="278" customFormat="1" ht="12.75">
      <c r="A65" s="279"/>
      <c r="B65" s="318" t="s">
        <v>272</v>
      </c>
      <c r="C65" s="448"/>
      <c r="D65" s="269">
        <v>3</v>
      </c>
      <c r="E65" s="277"/>
      <c r="F65" s="277"/>
      <c r="G65" s="277"/>
      <c r="H65" s="277"/>
      <c r="I65" s="277"/>
      <c r="J65" s="277"/>
      <c r="K65" s="277"/>
      <c r="L65" s="277"/>
      <c r="M65" s="277"/>
    </row>
    <row r="66" spans="1:13" s="300" customFormat="1" ht="13.5" thickBot="1">
      <c r="A66" s="284"/>
      <c r="B66" s="329" t="s">
        <v>271</v>
      </c>
      <c r="C66" s="450"/>
      <c r="D66" s="269">
        <v>4</v>
      </c>
      <c r="E66" s="299"/>
      <c r="F66" s="299"/>
      <c r="G66" s="299"/>
      <c r="H66" s="299"/>
      <c r="I66" s="299"/>
      <c r="J66" s="299"/>
      <c r="K66" s="299"/>
      <c r="L66" s="299"/>
      <c r="M66" s="299"/>
    </row>
    <row r="67" spans="1:13" s="278" customFormat="1" ht="12.75">
      <c r="A67" s="264" t="s">
        <v>175</v>
      </c>
      <c r="B67" s="276" t="s">
        <v>135</v>
      </c>
      <c r="C67" s="451"/>
      <c r="D67" s="266">
        <v>1</v>
      </c>
      <c r="E67" s="254"/>
      <c r="F67" s="277"/>
      <c r="G67" s="277"/>
      <c r="H67" s="277"/>
      <c r="I67" s="277"/>
      <c r="J67" s="277"/>
      <c r="K67" s="277"/>
      <c r="L67" s="277"/>
      <c r="M67" s="277"/>
    </row>
    <row r="68" spans="1:13" s="278" customFormat="1" ht="12.75">
      <c r="A68" s="279" t="s">
        <v>194</v>
      </c>
      <c r="B68" s="280" t="s">
        <v>140</v>
      </c>
      <c r="C68" s="449"/>
      <c r="D68" s="269">
        <v>2</v>
      </c>
      <c r="E68" s="277"/>
      <c r="F68" s="277"/>
      <c r="G68" s="277"/>
      <c r="H68" s="277"/>
      <c r="I68" s="277"/>
      <c r="J68" s="277"/>
      <c r="K68" s="277"/>
      <c r="L68" s="277"/>
      <c r="M68" s="277"/>
    </row>
    <row r="69" spans="1:13" s="278" customFormat="1" ht="12.75">
      <c r="A69" s="267"/>
      <c r="B69" s="312" t="s">
        <v>136</v>
      </c>
      <c r="C69" s="448"/>
      <c r="D69" s="269">
        <v>3</v>
      </c>
      <c r="E69" s="277"/>
      <c r="F69" s="277"/>
      <c r="G69" s="277"/>
      <c r="H69" s="277"/>
      <c r="I69" s="277"/>
      <c r="J69" s="277"/>
      <c r="K69" s="277"/>
      <c r="L69" s="277"/>
      <c r="M69" s="277"/>
    </row>
    <row r="70" spans="1:13" s="278" customFormat="1" ht="12.75">
      <c r="A70" s="308"/>
      <c r="B70" s="280" t="s">
        <v>137</v>
      </c>
      <c r="C70" s="448"/>
      <c r="D70" s="269">
        <v>2</v>
      </c>
      <c r="E70" s="277"/>
      <c r="F70" s="277"/>
      <c r="G70" s="277"/>
      <c r="H70" s="277"/>
      <c r="I70" s="277"/>
      <c r="J70" s="277"/>
      <c r="K70" s="277"/>
      <c r="L70" s="277"/>
      <c r="M70" s="277"/>
    </row>
    <row r="71" spans="1:13" s="278" customFormat="1" ht="12.75">
      <c r="A71" s="308"/>
      <c r="B71" s="312" t="s">
        <v>141</v>
      </c>
      <c r="C71" s="448"/>
      <c r="D71" s="269">
        <v>3</v>
      </c>
      <c r="E71" s="277"/>
      <c r="F71" s="277"/>
      <c r="G71" s="277"/>
      <c r="H71" s="277"/>
      <c r="I71" s="277"/>
      <c r="J71" s="277"/>
      <c r="K71" s="277"/>
      <c r="L71" s="277"/>
      <c r="M71" s="277"/>
    </row>
    <row r="72" spans="1:13" s="278" customFormat="1" ht="12.75">
      <c r="A72" s="279"/>
      <c r="B72" s="330" t="s">
        <v>138</v>
      </c>
      <c r="C72" s="448"/>
      <c r="D72" s="269">
        <v>4</v>
      </c>
      <c r="E72" s="277"/>
      <c r="F72" s="277"/>
      <c r="G72" s="277"/>
      <c r="H72" s="277"/>
      <c r="I72" s="277"/>
      <c r="J72" s="277"/>
      <c r="K72" s="277"/>
      <c r="L72" s="277"/>
      <c r="M72" s="277"/>
    </row>
    <row r="73" spans="1:13" s="278" customFormat="1" ht="12.75">
      <c r="A73" s="279"/>
      <c r="B73" s="312" t="s">
        <v>142</v>
      </c>
      <c r="C73" s="448"/>
      <c r="D73" s="269">
        <v>3</v>
      </c>
      <c r="E73" s="277"/>
      <c r="F73" s="277"/>
      <c r="G73" s="277"/>
      <c r="H73" s="277"/>
      <c r="I73" s="277"/>
      <c r="J73" s="277"/>
      <c r="K73" s="277"/>
      <c r="L73" s="277"/>
      <c r="M73" s="277"/>
    </row>
    <row r="74" spans="1:13" s="278" customFormat="1" ht="13.5" thickBot="1">
      <c r="A74" s="284"/>
      <c r="B74" s="285" t="s">
        <v>139</v>
      </c>
      <c r="C74" s="450"/>
      <c r="D74" s="275">
        <v>4</v>
      </c>
      <c r="E74" s="277"/>
      <c r="F74" s="277"/>
      <c r="G74" s="277"/>
      <c r="H74" s="277"/>
      <c r="I74" s="277"/>
      <c r="J74" s="277"/>
      <c r="K74" s="277"/>
      <c r="L74" s="277"/>
      <c r="M74" s="277"/>
    </row>
    <row r="75" spans="1:13" s="278" customFormat="1" ht="12.75">
      <c r="A75" s="264" t="s">
        <v>176</v>
      </c>
      <c r="B75" s="297" t="s">
        <v>215</v>
      </c>
      <c r="C75" s="451"/>
      <c r="D75" s="298">
        <v>1</v>
      </c>
      <c r="E75" s="254"/>
      <c r="F75" s="277"/>
      <c r="G75" s="277"/>
      <c r="H75" s="277"/>
      <c r="I75" s="277"/>
      <c r="J75" s="277"/>
      <c r="K75" s="277"/>
      <c r="L75" s="277"/>
      <c r="M75" s="277"/>
    </row>
    <row r="76" spans="1:13" s="303" customFormat="1" ht="12.75">
      <c r="A76" s="279" t="s">
        <v>194</v>
      </c>
      <c r="B76" s="301" t="s">
        <v>140</v>
      </c>
      <c r="C76" s="449"/>
      <c r="D76" s="269">
        <v>2</v>
      </c>
      <c r="E76" s="302"/>
      <c r="F76" s="302"/>
      <c r="G76" s="302"/>
      <c r="H76" s="302"/>
      <c r="I76" s="302"/>
      <c r="J76" s="302"/>
      <c r="K76" s="302"/>
      <c r="L76" s="302"/>
      <c r="M76" s="302"/>
    </row>
    <row r="77" spans="1:13" s="278" customFormat="1" ht="12.75">
      <c r="A77" s="331"/>
      <c r="B77" s="304" t="s">
        <v>136</v>
      </c>
      <c r="C77" s="448"/>
      <c r="D77" s="269">
        <v>3</v>
      </c>
      <c r="E77" s="277"/>
      <c r="F77" s="277"/>
      <c r="G77" s="277"/>
      <c r="H77" s="277"/>
      <c r="I77" s="277"/>
      <c r="J77" s="277"/>
      <c r="K77" s="277"/>
      <c r="L77" s="277"/>
      <c r="M77" s="277"/>
    </row>
    <row r="78" spans="1:13" s="300" customFormat="1" ht="12.75">
      <c r="A78" s="279"/>
      <c r="B78" s="301" t="s">
        <v>137</v>
      </c>
      <c r="C78" s="448"/>
      <c r="D78" s="269">
        <v>2</v>
      </c>
      <c r="E78" s="299"/>
      <c r="F78" s="299"/>
      <c r="G78" s="299"/>
      <c r="H78" s="299"/>
      <c r="I78" s="299"/>
      <c r="J78" s="299"/>
      <c r="K78" s="299"/>
      <c r="L78" s="299"/>
      <c r="M78" s="299"/>
    </row>
    <row r="79" spans="1:13" ht="12.75">
      <c r="A79" s="332"/>
      <c r="B79" s="304" t="s">
        <v>141</v>
      </c>
      <c r="C79" s="448"/>
      <c r="D79" s="269">
        <v>3</v>
      </c>
      <c r="E79" s="249"/>
      <c r="F79" s="249"/>
      <c r="G79" s="249"/>
      <c r="H79" s="249"/>
      <c r="I79" s="249"/>
      <c r="J79" s="249"/>
      <c r="K79" s="249"/>
      <c r="L79" s="249"/>
      <c r="M79" s="249"/>
    </row>
    <row r="80" spans="1:13" ht="12.75">
      <c r="A80" s="332"/>
      <c r="B80" s="305" t="s">
        <v>138</v>
      </c>
      <c r="C80" s="448"/>
      <c r="D80" s="269">
        <v>4</v>
      </c>
      <c r="E80" s="249"/>
      <c r="F80" s="249"/>
      <c r="G80" s="249"/>
      <c r="H80" s="249"/>
      <c r="I80" s="249"/>
      <c r="J80" s="249"/>
      <c r="K80" s="249"/>
      <c r="L80" s="249"/>
      <c r="M80" s="249"/>
    </row>
    <row r="81" spans="1:13" ht="12.75">
      <c r="A81" s="332"/>
      <c r="B81" s="304" t="s">
        <v>150</v>
      </c>
      <c r="C81" s="448"/>
      <c r="D81" s="269">
        <v>3</v>
      </c>
      <c r="E81" s="249"/>
      <c r="F81" s="249"/>
      <c r="G81" s="249"/>
      <c r="H81" s="249"/>
      <c r="I81" s="249"/>
      <c r="J81" s="249"/>
      <c r="K81" s="249"/>
      <c r="L81" s="249"/>
      <c r="M81" s="249"/>
    </row>
    <row r="82" spans="1:13" ht="13.5" thickBot="1">
      <c r="A82" s="333"/>
      <c r="B82" s="307" t="s">
        <v>139</v>
      </c>
      <c r="C82" s="450"/>
      <c r="D82" s="310">
        <v>4</v>
      </c>
      <c r="E82" s="249"/>
      <c r="F82" s="249"/>
      <c r="G82" s="249"/>
      <c r="H82" s="249"/>
      <c r="I82" s="249"/>
      <c r="J82" s="249"/>
      <c r="K82" s="249"/>
      <c r="L82" s="249"/>
      <c r="M82" s="249"/>
    </row>
    <row r="83" spans="1:13" ht="12.75">
      <c r="A83" s="334" t="s">
        <v>282</v>
      </c>
      <c r="B83" s="328" t="s">
        <v>216</v>
      </c>
      <c r="C83" s="453"/>
      <c r="D83" s="298">
        <v>1</v>
      </c>
      <c r="E83" s="254"/>
      <c r="F83" s="277"/>
      <c r="G83" s="249"/>
      <c r="H83" s="249"/>
      <c r="I83" s="249"/>
      <c r="J83" s="249"/>
      <c r="K83" s="249"/>
      <c r="L83" s="249"/>
      <c r="M83" s="249"/>
    </row>
    <row r="84" spans="1:13" ht="12.75">
      <c r="A84" s="335" t="s">
        <v>346</v>
      </c>
      <c r="B84" s="336" t="s">
        <v>190</v>
      </c>
      <c r="C84" s="454"/>
      <c r="D84" s="269">
        <v>2</v>
      </c>
      <c r="E84" s="249"/>
      <c r="F84" s="249"/>
      <c r="G84" s="249"/>
      <c r="H84" s="249"/>
      <c r="I84" s="249"/>
      <c r="J84" s="249"/>
      <c r="K84" s="249"/>
      <c r="L84" s="249"/>
      <c r="M84" s="249"/>
    </row>
    <row r="85" spans="1:13" ht="12.75">
      <c r="A85" s="410" t="str">
        <f>C7</f>
        <v> </v>
      </c>
      <c r="B85" s="320" t="s">
        <v>217</v>
      </c>
      <c r="C85" s="454"/>
      <c r="D85" s="269">
        <v>3</v>
      </c>
      <c r="E85" s="249"/>
      <c r="F85" s="249"/>
      <c r="G85" s="249"/>
      <c r="H85" s="249"/>
      <c r="I85" s="249"/>
      <c r="J85" s="249"/>
      <c r="K85" s="249"/>
      <c r="L85" s="249"/>
      <c r="M85" s="249"/>
    </row>
    <row r="86" spans="1:13" ht="13.5" thickBot="1">
      <c r="A86" s="337"/>
      <c r="B86" s="338" t="s">
        <v>218</v>
      </c>
      <c r="C86" s="460"/>
      <c r="D86" s="275">
        <v>4</v>
      </c>
      <c r="E86" s="249"/>
      <c r="F86" s="249"/>
      <c r="G86" s="249"/>
      <c r="H86" s="249"/>
      <c r="I86" s="249"/>
      <c r="J86" s="249"/>
      <c r="K86" s="249"/>
      <c r="L86" s="249"/>
      <c r="M86" s="249"/>
    </row>
    <row r="87" spans="1:13" ht="12.75">
      <c r="A87" s="264" t="s">
        <v>219</v>
      </c>
      <c r="B87" s="276" t="s">
        <v>273</v>
      </c>
      <c r="C87" s="447"/>
      <c r="D87" s="266">
        <v>1</v>
      </c>
      <c r="E87" s="254"/>
      <c r="F87" s="277"/>
      <c r="G87" s="249"/>
      <c r="H87" s="249"/>
      <c r="I87" s="249"/>
      <c r="J87" s="249"/>
      <c r="K87" s="249"/>
      <c r="L87" s="249"/>
      <c r="M87" s="249"/>
    </row>
    <row r="88" spans="1:13" ht="12.75">
      <c r="A88" s="267" t="s">
        <v>173</v>
      </c>
      <c r="B88" s="323" t="s">
        <v>184</v>
      </c>
      <c r="C88" s="448"/>
      <c r="D88" s="269">
        <v>2</v>
      </c>
      <c r="E88" s="249"/>
      <c r="F88" s="249"/>
      <c r="G88" s="249"/>
      <c r="H88" s="249"/>
      <c r="I88" s="249"/>
      <c r="J88" s="249"/>
      <c r="K88" s="249"/>
      <c r="L88" s="249"/>
      <c r="M88" s="249"/>
    </row>
    <row r="89" spans="1:13" ht="12.75">
      <c r="A89" s="279" t="s">
        <v>174</v>
      </c>
      <c r="B89" s="325" t="s">
        <v>185</v>
      </c>
      <c r="C89" s="448"/>
      <c r="D89" s="269">
        <v>3</v>
      </c>
      <c r="E89" s="249"/>
      <c r="F89" s="249"/>
      <c r="G89" s="249"/>
      <c r="H89" s="249"/>
      <c r="I89" s="249"/>
      <c r="J89" s="249"/>
      <c r="K89" s="249"/>
      <c r="L89" s="249"/>
      <c r="M89" s="249"/>
    </row>
    <row r="90" spans="1:4" ht="12.75">
      <c r="A90" s="331"/>
      <c r="B90" s="312" t="s">
        <v>186</v>
      </c>
      <c r="C90" s="448"/>
      <c r="D90" s="269">
        <v>3</v>
      </c>
    </row>
    <row r="91" spans="1:4" ht="12.75">
      <c r="A91" s="267"/>
      <c r="B91" s="330" t="s">
        <v>187</v>
      </c>
      <c r="C91" s="452"/>
      <c r="D91" s="310">
        <v>4</v>
      </c>
    </row>
    <row r="92" spans="1:4" ht="13.5" thickBot="1">
      <c r="A92" s="284"/>
      <c r="B92" s="285" t="s">
        <v>188</v>
      </c>
      <c r="C92" s="450"/>
      <c r="D92" s="275">
        <v>4</v>
      </c>
    </row>
    <row r="93" spans="1:4" ht="12.75">
      <c r="A93" s="339"/>
      <c r="B93" s="339"/>
      <c r="C93" s="424"/>
      <c r="D93" s="340"/>
    </row>
    <row r="94" spans="1:8" ht="12.75">
      <c r="A94" s="341"/>
      <c r="B94" s="469"/>
      <c r="C94" s="469"/>
      <c r="D94" s="469"/>
      <c r="E94" s="469"/>
      <c r="F94" s="469"/>
      <c r="G94" s="469"/>
      <c r="H94" s="469"/>
    </row>
    <row r="95" spans="1:8" ht="12.75">
      <c r="A95" s="342"/>
      <c r="B95" s="470"/>
      <c r="C95" s="470"/>
      <c r="D95" s="470"/>
      <c r="E95" s="470"/>
      <c r="F95" s="470"/>
      <c r="G95" s="470"/>
      <c r="H95" s="470"/>
    </row>
    <row r="96" spans="1:8" ht="12.75">
      <c r="A96" s="254"/>
      <c r="B96" s="469"/>
      <c r="C96" s="469"/>
      <c r="D96" s="469"/>
      <c r="E96" s="469"/>
      <c r="F96" s="469"/>
      <c r="G96" s="469"/>
      <c r="H96" s="469"/>
    </row>
    <row r="97" spans="1:8" ht="12.75">
      <c r="A97" s="254"/>
      <c r="B97" s="469"/>
      <c r="C97" s="469"/>
      <c r="D97" s="469"/>
      <c r="E97" s="469"/>
      <c r="F97" s="469"/>
      <c r="G97" s="469"/>
      <c r="H97" s="469"/>
    </row>
    <row r="98" spans="1:8" ht="12.75">
      <c r="A98" s="254"/>
      <c r="B98" s="469"/>
      <c r="C98" s="469"/>
      <c r="D98" s="469"/>
      <c r="E98" s="469"/>
      <c r="F98" s="469"/>
      <c r="G98" s="469"/>
      <c r="H98" s="469"/>
    </row>
    <row r="99" spans="1:8" ht="12.75">
      <c r="A99" s="254"/>
      <c r="B99" s="469"/>
      <c r="C99" s="469"/>
      <c r="D99" s="469"/>
      <c r="E99" s="469"/>
      <c r="F99" s="469"/>
      <c r="G99" s="469"/>
      <c r="H99" s="469"/>
    </row>
    <row r="100" spans="1:8" ht="12.75">
      <c r="A100" s="254"/>
      <c r="B100" s="469"/>
      <c r="C100" s="469"/>
      <c r="D100" s="469"/>
      <c r="E100" s="469"/>
      <c r="F100" s="469"/>
      <c r="G100" s="469"/>
      <c r="H100" s="469"/>
    </row>
    <row r="101" spans="1:8" ht="12.75">
      <c r="A101" s="344"/>
      <c r="B101" s="344"/>
      <c r="C101" s="424"/>
      <c r="D101" s="343"/>
      <c r="E101" s="249"/>
      <c r="F101" s="249"/>
      <c r="G101" s="249"/>
      <c r="H101" s="249"/>
    </row>
    <row r="102" spans="1:4" ht="12.75">
      <c r="A102" s="339"/>
      <c r="B102" s="339"/>
      <c r="C102" s="424"/>
      <c r="D102" s="340"/>
    </row>
    <row r="103" spans="1:4" ht="12.75">
      <c r="A103" s="339"/>
      <c r="B103" s="339"/>
      <c r="C103" s="424"/>
      <c r="D103" s="340"/>
    </row>
    <row r="104" spans="1:4" ht="12.75">
      <c r="A104" s="339"/>
      <c r="B104" s="339"/>
      <c r="C104" s="424"/>
      <c r="D104" s="340"/>
    </row>
    <row r="105" spans="1:4" ht="12.75">
      <c r="A105" s="339"/>
      <c r="B105" s="339"/>
      <c r="C105" s="424"/>
      <c r="D105" s="340"/>
    </row>
    <row r="106" spans="1:4" ht="12.75">
      <c r="A106" s="339"/>
      <c r="B106" s="339"/>
      <c r="C106" s="424"/>
      <c r="D106" s="340"/>
    </row>
    <row r="107" spans="1:4" ht="12.75">
      <c r="A107" s="339"/>
      <c r="B107" s="339"/>
      <c r="C107" s="424"/>
      <c r="D107" s="340"/>
    </row>
    <row r="108" spans="1:4" ht="12.75">
      <c r="A108" s="339"/>
      <c r="B108" s="339"/>
      <c r="C108" s="424"/>
      <c r="D108" s="343"/>
    </row>
    <row r="109" spans="1:4" ht="12.75">
      <c r="A109" s="339"/>
      <c r="B109" s="339"/>
      <c r="C109" s="424"/>
      <c r="D109" s="343"/>
    </row>
    <row r="110" spans="1:4" ht="12.75">
      <c r="A110" s="339"/>
      <c r="B110" s="339"/>
      <c r="C110" s="424"/>
      <c r="D110" s="343"/>
    </row>
    <row r="111" spans="1:4" ht="12.75">
      <c r="A111" s="339"/>
      <c r="B111" s="339"/>
      <c r="C111" s="424"/>
      <c r="D111" s="343"/>
    </row>
    <row r="112" spans="1:4" ht="12.75">
      <c r="A112" s="339"/>
      <c r="B112" s="339"/>
      <c r="C112" s="424"/>
      <c r="D112" s="343"/>
    </row>
    <row r="113" spans="1:4" ht="12.75">
      <c r="A113" s="339"/>
      <c r="B113" s="339"/>
      <c r="C113" s="424"/>
      <c r="D113" s="343"/>
    </row>
    <row r="114" spans="1:4" ht="12.75">
      <c r="A114" s="339"/>
      <c r="B114" s="339"/>
      <c r="C114" s="424"/>
      <c r="D114" s="343"/>
    </row>
    <row r="115" spans="1:4" ht="12.75">
      <c r="A115" s="339"/>
      <c r="B115" s="339"/>
      <c r="C115" s="424"/>
      <c r="D115" s="343"/>
    </row>
    <row r="116" spans="1:4" ht="12.75">
      <c r="A116" s="339"/>
      <c r="B116" s="339"/>
      <c r="C116" s="424"/>
      <c r="D116" s="343"/>
    </row>
    <row r="117" spans="1:4" ht="12.75">
      <c r="A117" s="339"/>
      <c r="B117" s="339"/>
      <c r="C117" s="424"/>
      <c r="D117" s="343"/>
    </row>
    <row r="118" spans="1:4" ht="12.75">
      <c r="A118" s="339"/>
      <c r="B118" s="339"/>
      <c r="C118" s="424"/>
      <c r="D118" s="343"/>
    </row>
    <row r="119" spans="1:4" ht="12.75">
      <c r="A119" s="339"/>
      <c r="B119" s="339"/>
      <c r="C119" s="424"/>
      <c r="D119" s="343"/>
    </row>
    <row r="120" spans="1:4" ht="12.75">
      <c r="A120" s="339"/>
      <c r="B120" s="339"/>
      <c r="C120" s="424"/>
      <c r="D120" s="343"/>
    </row>
    <row r="121" spans="1:4" ht="12.75">
      <c r="A121" s="339"/>
      <c r="B121" s="339"/>
      <c r="C121" s="424"/>
      <c r="D121" s="343"/>
    </row>
    <row r="122" spans="1:4" ht="12.75">
      <c r="A122" s="339"/>
      <c r="B122" s="339"/>
      <c r="C122" s="424"/>
      <c r="D122" s="343"/>
    </row>
    <row r="123" spans="1:4" ht="12.75">
      <c r="A123" s="339"/>
      <c r="B123" s="339"/>
      <c r="C123" s="424"/>
      <c r="D123" s="343"/>
    </row>
    <row r="124" spans="1:4" ht="12.75">
      <c r="A124" s="339"/>
      <c r="B124" s="339"/>
      <c r="C124" s="424"/>
      <c r="D124" s="343"/>
    </row>
    <row r="125" spans="1:4" ht="12.75">
      <c r="A125" s="339"/>
      <c r="B125" s="339"/>
      <c r="C125" s="424"/>
      <c r="D125" s="343"/>
    </row>
    <row r="126" spans="1:4" ht="12.75">
      <c r="A126" s="339"/>
      <c r="B126" s="339"/>
      <c r="C126" s="424"/>
      <c r="D126" s="343"/>
    </row>
    <row r="127" spans="1:4" ht="12.75">
      <c r="A127" s="339"/>
      <c r="B127" s="339"/>
      <c r="C127" s="424"/>
      <c r="D127" s="343"/>
    </row>
    <row r="128" spans="1:4" ht="12.75">
      <c r="A128" s="339"/>
      <c r="B128" s="339"/>
      <c r="C128" s="424"/>
      <c r="D128" s="343"/>
    </row>
    <row r="129" spans="1:4" ht="12.75">
      <c r="A129" s="339"/>
      <c r="B129" s="339"/>
      <c r="C129" s="424"/>
      <c r="D129" s="343"/>
    </row>
    <row r="130" spans="1:4" ht="12.75">
      <c r="A130" s="339"/>
      <c r="B130" s="339"/>
      <c r="C130" s="424"/>
      <c r="D130" s="343"/>
    </row>
    <row r="131" spans="1:4" ht="12.75">
      <c r="A131" s="339"/>
      <c r="B131" s="339"/>
      <c r="C131" s="424"/>
      <c r="D131" s="343"/>
    </row>
    <row r="132" spans="1:4" ht="12.75">
      <c r="A132" s="339"/>
      <c r="B132" s="339"/>
      <c r="C132" s="424"/>
      <c r="D132" s="343"/>
    </row>
    <row r="133" spans="1:4" ht="12.75">
      <c r="A133" s="339"/>
      <c r="B133" s="339"/>
      <c r="C133" s="424"/>
      <c r="D133" s="343"/>
    </row>
    <row r="134" spans="1:4" ht="12.75">
      <c r="A134" s="339"/>
      <c r="B134" s="339"/>
      <c r="C134" s="424"/>
      <c r="D134" s="343"/>
    </row>
    <row r="135" spans="1:4" ht="12.75">
      <c r="A135" s="339"/>
      <c r="B135" s="339"/>
      <c r="C135" s="424"/>
      <c r="D135" s="343"/>
    </row>
    <row r="136" spans="1:4" ht="12.75">
      <c r="A136" s="339"/>
      <c r="B136" s="339"/>
      <c r="C136" s="424"/>
      <c r="D136" s="343"/>
    </row>
    <row r="137" spans="1:4" ht="12.75">
      <c r="A137" s="339"/>
      <c r="B137" s="339"/>
      <c r="C137" s="424"/>
      <c r="D137" s="343"/>
    </row>
    <row r="138" spans="1:4" ht="12.75">
      <c r="A138" s="339"/>
      <c r="B138" s="339"/>
      <c r="C138" s="424"/>
      <c r="D138" s="343"/>
    </row>
    <row r="139" spans="1:4" ht="12.75">
      <c r="A139" s="339"/>
      <c r="B139" s="339"/>
      <c r="C139" s="424"/>
      <c r="D139" s="343"/>
    </row>
    <row r="140" spans="1:4" ht="12.75">
      <c r="A140" s="339"/>
      <c r="B140" s="339"/>
      <c r="C140" s="424"/>
      <c r="D140" s="343"/>
    </row>
    <row r="141" spans="1:4" ht="12.75">
      <c r="A141" s="339"/>
      <c r="B141" s="339"/>
      <c r="C141" s="424"/>
      <c r="D141" s="343"/>
    </row>
    <row r="142" spans="1:4" ht="12.75">
      <c r="A142" s="339"/>
      <c r="B142" s="339"/>
      <c r="C142" s="424"/>
      <c r="D142" s="343"/>
    </row>
    <row r="143" spans="1:4" ht="12.75">
      <c r="A143" s="339"/>
      <c r="B143" s="339"/>
      <c r="C143" s="424"/>
      <c r="D143" s="343"/>
    </row>
    <row r="144" spans="1:4" ht="12.75">
      <c r="A144" s="339"/>
      <c r="B144" s="339"/>
      <c r="C144" s="424"/>
      <c r="D144" s="343"/>
    </row>
    <row r="145" spans="1:4" ht="12.75">
      <c r="A145" s="339"/>
      <c r="B145" s="339"/>
      <c r="C145" s="424"/>
      <c r="D145" s="343"/>
    </row>
    <row r="146" spans="1:4" ht="12.75">
      <c r="A146" s="339"/>
      <c r="B146" s="339"/>
      <c r="C146" s="424"/>
      <c r="D146" s="343"/>
    </row>
    <row r="147" spans="1:4" ht="12.75">
      <c r="A147" s="339"/>
      <c r="B147" s="339"/>
      <c r="C147" s="424"/>
      <c r="D147" s="343"/>
    </row>
    <row r="148" spans="1:4" ht="12.75">
      <c r="A148" s="339"/>
      <c r="B148" s="339"/>
      <c r="C148" s="424"/>
      <c r="D148" s="343"/>
    </row>
    <row r="149" spans="1:4" ht="12.75">
      <c r="A149" s="339"/>
      <c r="B149" s="339"/>
      <c r="C149" s="424"/>
      <c r="D149" s="343"/>
    </row>
    <row r="150" spans="1:4" ht="12.75">
      <c r="A150" s="339"/>
      <c r="B150" s="339"/>
      <c r="C150" s="424"/>
      <c r="D150" s="343"/>
    </row>
    <row r="151" spans="1:4" ht="12.75">
      <c r="A151" s="339"/>
      <c r="B151" s="339"/>
      <c r="C151" s="424"/>
      <c r="D151" s="343"/>
    </row>
    <row r="152" spans="1:4" ht="12.75">
      <c r="A152" s="339"/>
      <c r="B152" s="339"/>
      <c r="C152" s="424"/>
      <c r="D152" s="343"/>
    </row>
    <row r="153" spans="1:4" ht="12.75">
      <c r="A153" s="339"/>
      <c r="B153" s="339"/>
      <c r="C153" s="424"/>
      <c r="D153" s="343"/>
    </row>
    <row r="154" spans="1:4" ht="12.75">
      <c r="A154" s="339"/>
      <c r="B154" s="339"/>
      <c r="C154" s="424"/>
      <c r="D154" s="343"/>
    </row>
    <row r="155" spans="1:4" ht="12.75">
      <c r="A155" s="339"/>
      <c r="B155" s="339"/>
      <c r="C155" s="424"/>
      <c r="D155" s="343"/>
    </row>
    <row r="156" spans="1:4" ht="12.75">
      <c r="A156" s="339"/>
      <c r="B156" s="339"/>
      <c r="C156" s="424"/>
      <c r="D156" s="343"/>
    </row>
    <row r="157" spans="1:4" ht="12.75">
      <c r="A157" s="339"/>
      <c r="B157" s="339"/>
      <c r="C157" s="424"/>
      <c r="D157" s="343"/>
    </row>
    <row r="158" spans="1:4" ht="12.75">
      <c r="A158" s="339"/>
      <c r="B158" s="339"/>
      <c r="C158" s="424"/>
      <c r="D158" s="343"/>
    </row>
    <row r="159" spans="1:4" ht="12.75">
      <c r="A159" s="339"/>
      <c r="B159" s="339"/>
      <c r="C159" s="424"/>
      <c r="D159" s="343"/>
    </row>
    <row r="160" spans="1:4" ht="12.75">
      <c r="A160" s="339"/>
      <c r="B160" s="339"/>
      <c r="C160" s="424"/>
      <c r="D160" s="343"/>
    </row>
    <row r="161" spans="1:4" ht="12.75">
      <c r="A161" s="339"/>
      <c r="B161" s="339"/>
      <c r="C161" s="424"/>
      <c r="D161" s="343"/>
    </row>
    <row r="162" spans="1:4" ht="12.75">
      <c r="A162" s="339"/>
      <c r="B162" s="339"/>
      <c r="C162" s="424"/>
      <c r="D162" s="343"/>
    </row>
    <row r="163" spans="1:4" ht="12.75">
      <c r="A163" s="339"/>
      <c r="B163" s="339"/>
      <c r="C163" s="424"/>
      <c r="D163" s="343"/>
    </row>
    <row r="164" spans="1:4" ht="12.75">
      <c r="A164" s="339"/>
      <c r="B164" s="339"/>
      <c r="C164" s="424"/>
      <c r="D164" s="343"/>
    </row>
    <row r="165" spans="1:4" ht="12.75">
      <c r="A165" s="339"/>
      <c r="B165" s="339"/>
      <c r="C165" s="424"/>
      <c r="D165" s="343"/>
    </row>
    <row r="166" spans="1:4" ht="12.75">
      <c r="A166" s="339"/>
      <c r="B166" s="339"/>
      <c r="C166" s="424"/>
      <c r="D166" s="343"/>
    </row>
    <row r="167" spans="1:4" ht="12.75">
      <c r="A167" s="339"/>
      <c r="B167" s="339"/>
      <c r="C167" s="424"/>
      <c r="D167" s="343"/>
    </row>
    <row r="168" spans="1:4" ht="12.75">
      <c r="A168" s="339"/>
      <c r="B168" s="339"/>
      <c r="C168" s="424"/>
      <c r="D168" s="343"/>
    </row>
    <row r="169" spans="1:4" ht="12.75">
      <c r="A169" s="339"/>
      <c r="B169" s="339"/>
      <c r="C169" s="424"/>
      <c r="D169" s="343"/>
    </row>
    <row r="170" spans="1:4" ht="12.75">
      <c r="A170" s="339"/>
      <c r="B170" s="339"/>
      <c r="C170" s="424"/>
      <c r="D170" s="343"/>
    </row>
    <row r="171" spans="1:4" ht="12.75">
      <c r="A171" s="339"/>
      <c r="B171" s="339"/>
      <c r="C171" s="424"/>
      <c r="D171" s="343"/>
    </row>
    <row r="172" spans="1:4" ht="12.75">
      <c r="A172" s="339"/>
      <c r="B172" s="339"/>
      <c r="C172" s="424"/>
      <c r="D172" s="343"/>
    </row>
    <row r="173" spans="1:4" ht="12.75">
      <c r="A173" s="339"/>
      <c r="B173" s="339"/>
      <c r="C173" s="424"/>
      <c r="D173" s="343"/>
    </row>
    <row r="174" spans="1:4" ht="12.75">
      <c r="A174" s="339"/>
      <c r="B174" s="339"/>
      <c r="C174" s="424"/>
      <c r="D174" s="343"/>
    </row>
    <row r="175" spans="1:4" ht="12.75">
      <c r="A175" s="339"/>
      <c r="B175" s="339"/>
      <c r="C175" s="424"/>
      <c r="D175" s="343"/>
    </row>
    <row r="176" spans="1:4" ht="12.75">
      <c r="A176" s="339"/>
      <c r="B176" s="339"/>
      <c r="C176" s="424"/>
      <c r="D176" s="343"/>
    </row>
    <row r="177" spans="1:4" ht="12.75">
      <c r="A177" s="339"/>
      <c r="B177" s="339"/>
      <c r="C177" s="424"/>
      <c r="D177" s="343"/>
    </row>
    <row r="178" spans="1:4" ht="12.75">
      <c r="A178" s="339"/>
      <c r="B178" s="339"/>
      <c r="C178" s="424"/>
      <c r="D178" s="343"/>
    </row>
    <row r="179" spans="1:4" ht="12.75">
      <c r="A179" s="339"/>
      <c r="B179" s="339"/>
      <c r="C179" s="424"/>
      <c r="D179" s="343"/>
    </row>
    <row r="180" spans="1:4" ht="12.75">
      <c r="A180" s="339"/>
      <c r="B180" s="339"/>
      <c r="C180" s="424"/>
      <c r="D180" s="343"/>
    </row>
    <row r="181" spans="1:4" ht="12.75">
      <c r="A181" s="339"/>
      <c r="B181" s="339"/>
      <c r="C181" s="424"/>
      <c r="D181" s="343"/>
    </row>
    <row r="182" spans="1:4" ht="12.75">
      <c r="A182" s="339"/>
      <c r="B182" s="339"/>
      <c r="C182" s="424"/>
      <c r="D182" s="343"/>
    </row>
    <row r="183" spans="1:4" ht="12.75">
      <c r="A183" s="339"/>
      <c r="B183" s="339"/>
      <c r="C183" s="424"/>
      <c r="D183" s="343"/>
    </row>
    <row r="184" spans="1:4" ht="12.75">
      <c r="A184" s="339"/>
      <c r="B184" s="339"/>
      <c r="C184" s="424"/>
      <c r="D184" s="343"/>
    </row>
    <row r="185" spans="1:4" ht="12.75">
      <c r="A185" s="339"/>
      <c r="B185" s="339"/>
      <c r="C185" s="424"/>
      <c r="D185" s="343"/>
    </row>
    <row r="186" spans="1:4" ht="12.75">
      <c r="A186" s="339"/>
      <c r="B186" s="339"/>
      <c r="C186" s="424"/>
      <c r="D186" s="343"/>
    </row>
    <row r="187" spans="1:4" ht="12.75">
      <c r="A187" s="339"/>
      <c r="B187" s="339"/>
      <c r="C187" s="424"/>
      <c r="D187" s="343"/>
    </row>
    <row r="188" spans="1:4" ht="12.75">
      <c r="A188" s="339"/>
      <c r="B188" s="339"/>
      <c r="C188" s="424"/>
      <c r="D188" s="343"/>
    </row>
    <row r="189" spans="1:4" ht="12.75">
      <c r="A189" s="339"/>
      <c r="B189" s="339"/>
      <c r="C189" s="424"/>
      <c r="D189" s="343"/>
    </row>
    <row r="190" spans="1:4" ht="12.75">
      <c r="A190" s="339"/>
      <c r="B190" s="339"/>
      <c r="C190" s="424"/>
      <c r="D190" s="343"/>
    </row>
    <row r="191" spans="1:4" ht="12.75">
      <c r="A191" s="339"/>
      <c r="B191" s="339"/>
      <c r="C191" s="424"/>
      <c r="D191" s="343"/>
    </row>
    <row r="192" spans="1:4" ht="12.75">
      <c r="A192" s="339"/>
      <c r="B192" s="339"/>
      <c r="C192" s="424"/>
      <c r="D192" s="343"/>
    </row>
    <row r="193" spans="1:4" ht="12.75">
      <c r="A193" s="339"/>
      <c r="B193" s="339"/>
      <c r="C193" s="424"/>
      <c r="D193" s="343"/>
    </row>
    <row r="194" spans="1:4" ht="12.75">
      <c r="A194" s="339"/>
      <c r="B194" s="339"/>
      <c r="C194" s="424"/>
      <c r="D194" s="343"/>
    </row>
    <row r="195" spans="1:4" ht="12.75">
      <c r="A195" s="339"/>
      <c r="B195" s="339"/>
      <c r="C195" s="424"/>
      <c r="D195" s="343"/>
    </row>
    <row r="196" spans="1:4" ht="12.75">
      <c r="A196" s="339"/>
      <c r="B196" s="339"/>
      <c r="C196" s="424"/>
      <c r="D196" s="343"/>
    </row>
    <row r="197" spans="1:4" ht="12.75">
      <c r="A197" s="339"/>
      <c r="B197" s="339"/>
      <c r="C197" s="424"/>
      <c r="D197" s="343"/>
    </row>
    <row r="198" spans="1:4" ht="12.75">
      <c r="A198" s="339"/>
      <c r="B198" s="339"/>
      <c r="C198" s="424"/>
      <c r="D198" s="343"/>
    </row>
    <row r="199" spans="1:4" ht="12.75">
      <c r="A199" s="339"/>
      <c r="B199" s="339"/>
      <c r="C199" s="424"/>
      <c r="D199" s="343"/>
    </row>
    <row r="200" spans="1:4" ht="12.75">
      <c r="A200" s="339"/>
      <c r="B200" s="339"/>
      <c r="C200" s="424"/>
      <c r="D200" s="343"/>
    </row>
    <row r="201" spans="1:4" ht="12.75">
      <c r="A201" s="339"/>
      <c r="B201" s="339"/>
      <c r="C201" s="424"/>
      <c r="D201" s="343"/>
    </row>
    <row r="202" spans="1:4" ht="12.75">
      <c r="A202" s="339"/>
      <c r="B202" s="339"/>
      <c r="C202" s="424"/>
      <c r="D202" s="343"/>
    </row>
    <row r="203" spans="1:4" ht="12.75">
      <c r="A203" s="339"/>
      <c r="B203" s="339"/>
      <c r="C203" s="424"/>
      <c r="D203" s="343"/>
    </row>
    <row r="204" spans="1:4" ht="12.75">
      <c r="A204" s="339"/>
      <c r="B204" s="339"/>
      <c r="C204" s="424"/>
      <c r="D204" s="343"/>
    </row>
    <row r="205" spans="1:4" ht="12.75">
      <c r="A205" s="339"/>
      <c r="B205" s="339"/>
      <c r="C205" s="424"/>
      <c r="D205" s="343"/>
    </row>
    <row r="206" spans="1:4" ht="12.75">
      <c r="A206" s="339"/>
      <c r="B206" s="339"/>
      <c r="C206" s="424"/>
      <c r="D206" s="343"/>
    </row>
    <row r="207" spans="1:4" ht="12.75">
      <c r="A207" s="339"/>
      <c r="B207" s="339"/>
      <c r="C207" s="424"/>
      <c r="D207" s="343"/>
    </row>
    <row r="208" spans="1:4" ht="12.75">
      <c r="A208" s="339"/>
      <c r="B208" s="339"/>
      <c r="C208" s="424"/>
      <c r="D208" s="343"/>
    </row>
    <row r="209" spans="1:4" ht="12.75">
      <c r="A209" s="339"/>
      <c r="B209" s="339"/>
      <c r="C209" s="424"/>
      <c r="D209" s="343"/>
    </row>
    <row r="210" spans="1:4" ht="12.75">
      <c r="A210" s="339"/>
      <c r="B210" s="339"/>
      <c r="C210" s="424"/>
      <c r="D210" s="343"/>
    </row>
    <row r="211" spans="1:4" ht="12.75">
      <c r="A211" s="339"/>
      <c r="B211" s="339"/>
      <c r="C211" s="424"/>
      <c r="D211" s="343"/>
    </row>
    <row r="212" spans="1:4" ht="12.75">
      <c r="A212" s="339"/>
      <c r="B212" s="339"/>
      <c r="C212" s="424"/>
      <c r="D212" s="343"/>
    </row>
    <row r="213" spans="1:4" ht="12.75">
      <c r="A213" s="339"/>
      <c r="B213" s="339"/>
      <c r="C213" s="424"/>
      <c r="D213" s="343"/>
    </row>
    <row r="214" spans="1:4" ht="12.75">
      <c r="A214" s="339"/>
      <c r="B214" s="339"/>
      <c r="C214" s="424"/>
      <c r="D214" s="343"/>
    </row>
    <row r="215" spans="1:4" ht="12.75">
      <c r="A215" s="339"/>
      <c r="B215" s="339"/>
      <c r="C215" s="424"/>
      <c r="D215" s="343"/>
    </row>
    <row r="216" spans="1:4" ht="12.75">
      <c r="A216" s="339"/>
      <c r="B216" s="339"/>
      <c r="C216" s="424"/>
      <c r="D216" s="343"/>
    </row>
    <row r="217" spans="1:4" ht="12.75">
      <c r="A217" s="339"/>
      <c r="B217" s="339"/>
      <c r="C217" s="424"/>
      <c r="D217" s="343"/>
    </row>
    <row r="218" spans="1:4" ht="12.75">
      <c r="A218" s="339"/>
      <c r="B218" s="339"/>
      <c r="C218" s="424"/>
      <c r="D218" s="343"/>
    </row>
    <row r="219" spans="1:4" ht="12.75">
      <c r="A219" s="339"/>
      <c r="B219" s="339"/>
      <c r="C219" s="424"/>
      <c r="D219" s="343"/>
    </row>
    <row r="220" spans="1:4" ht="12.75">
      <c r="A220" s="339"/>
      <c r="B220" s="339"/>
      <c r="C220" s="424"/>
      <c r="D220" s="343"/>
    </row>
    <row r="221" spans="1:4" ht="12.75">
      <c r="A221" s="339"/>
      <c r="B221" s="339"/>
      <c r="C221" s="424"/>
      <c r="D221" s="343"/>
    </row>
    <row r="222" spans="1:4" ht="12.75">
      <c r="A222" s="339"/>
      <c r="B222" s="339"/>
      <c r="C222" s="424"/>
      <c r="D222" s="343"/>
    </row>
    <row r="223" spans="1:4" ht="12.75">
      <c r="A223" s="339"/>
      <c r="B223" s="339"/>
      <c r="C223" s="424"/>
      <c r="D223" s="343"/>
    </row>
    <row r="224" spans="1:4" ht="12.75">
      <c r="A224" s="339"/>
      <c r="B224" s="339"/>
      <c r="C224" s="424"/>
      <c r="D224" s="343"/>
    </row>
    <row r="225" spans="1:4" ht="12.75">
      <c r="A225" s="339"/>
      <c r="B225" s="339"/>
      <c r="C225" s="424"/>
      <c r="D225" s="343"/>
    </row>
    <row r="226" spans="1:4" ht="12.75">
      <c r="A226" s="339"/>
      <c r="B226" s="339"/>
      <c r="C226" s="424"/>
      <c r="D226" s="343"/>
    </row>
    <row r="227" spans="1:4" ht="12.75">
      <c r="A227" s="339"/>
      <c r="B227" s="339"/>
      <c r="C227" s="424"/>
      <c r="D227" s="343"/>
    </row>
    <row r="228" spans="1:4" ht="12.75">
      <c r="A228" s="339"/>
      <c r="B228" s="339"/>
      <c r="C228" s="424"/>
      <c r="D228" s="343"/>
    </row>
    <row r="229" spans="1:4" ht="12.75">
      <c r="A229" s="339"/>
      <c r="B229" s="339"/>
      <c r="C229" s="424"/>
      <c r="D229" s="343"/>
    </row>
    <row r="230" spans="1:4" ht="12.75">
      <c r="A230" s="339"/>
      <c r="B230" s="339"/>
      <c r="C230" s="424"/>
      <c r="D230" s="343"/>
    </row>
    <row r="231" spans="1:4" ht="12.75">
      <c r="A231" s="339"/>
      <c r="B231" s="339"/>
      <c r="C231" s="424"/>
      <c r="D231" s="343"/>
    </row>
    <row r="232" spans="1:4" ht="12.75">
      <c r="A232" s="339"/>
      <c r="B232" s="339"/>
      <c r="C232" s="424"/>
      <c r="D232" s="343"/>
    </row>
    <row r="233" spans="1:4" ht="12.75">
      <c r="A233" s="339"/>
      <c r="B233" s="339"/>
      <c r="C233" s="424"/>
      <c r="D233" s="343"/>
    </row>
    <row r="234" spans="1:4" ht="12.75">
      <c r="A234" s="339"/>
      <c r="B234" s="339"/>
      <c r="C234" s="424"/>
      <c r="D234" s="343"/>
    </row>
    <row r="235" spans="1:4" ht="12.75">
      <c r="A235" s="339"/>
      <c r="B235" s="339"/>
      <c r="C235" s="424"/>
      <c r="D235" s="343"/>
    </row>
    <row r="236" spans="1:4" ht="12.75">
      <c r="A236" s="339"/>
      <c r="B236" s="339"/>
      <c r="C236" s="424"/>
      <c r="D236" s="343"/>
    </row>
    <row r="237" spans="1:4" ht="12.75">
      <c r="A237" s="339"/>
      <c r="B237" s="339"/>
      <c r="C237" s="424"/>
      <c r="D237" s="343"/>
    </row>
    <row r="238" spans="1:4" ht="12.75">
      <c r="A238" s="339"/>
      <c r="B238" s="339"/>
      <c r="C238" s="424"/>
      <c r="D238" s="343"/>
    </row>
    <row r="239" spans="1:4" ht="12.75">
      <c r="A239" s="339"/>
      <c r="B239" s="339"/>
      <c r="C239" s="424"/>
      <c r="D239" s="343"/>
    </row>
    <row r="240" spans="1:4" ht="12.75">
      <c r="A240" s="339"/>
      <c r="B240" s="339"/>
      <c r="C240" s="424"/>
      <c r="D240" s="343"/>
    </row>
    <row r="241" spans="1:4" ht="12.75">
      <c r="A241" s="339"/>
      <c r="B241" s="339"/>
      <c r="C241" s="424"/>
      <c r="D241" s="343"/>
    </row>
    <row r="242" spans="1:4" ht="12.75">
      <c r="A242" s="339"/>
      <c r="B242" s="339"/>
      <c r="C242" s="424"/>
      <c r="D242" s="343"/>
    </row>
    <row r="243" spans="1:4" ht="12.75">
      <c r="A243" s="339"/>
      <c r="B243" s="339"/>
      <c r="C243" s="424"/>
      <c r="D243" s="343"/>
    </row>
    <row r="244" spans="1:4" ht="12.75">
      <c r="A244" s="339"/>
      <c r="B244" s="339"/>
      <c r="C244" s="424"/>
      <c r="D244" s="343"/>
    </row>
    <row r="245" spans="1:4" ht="12.75">
      <c r="A245" s="339"/>
      <c r="B245" s="339"/>
      <c r="C245" s="424"/>
      <c r="D245" s="343"/>
    </row>
    <row r="246" spans="1:4" ht="12.75">
      <c r="A246" s="339"/>
      <c r="B246" s="339"/>
      <c r="C246" s="424"/>
      <c r="D246" s="343"/>
    </row>
    <row r="247" spans="1:4" ht="12.75">
      <c r="A247" s="339"/>
      <c r="B247" s="339"/>
      <c r="C247" s="424"/>
      <c r="D247" s="343"/>
    </row>
    <row r="248" spans="1:4" ht="12.75">
      <c r="A248" s="339"/>
      <c r="B248" s="339"/>
      <c r="C248" s="424"/>
      <c r="D248" s="343"/>
    </row>
    <row r="249" spans="1:4" ht="12.75">
      <c r="A249" s="339"/>
      <c r="B249" s="339"/>
      <c r="C249" s="424"/>
      <c r="D249" s="343"/>
    </row>
    <row r="250" spans="1:4" ht="12.75">
      <c r="A250" s="339"/>
      <c r="B250" s="339"/>
      <c r="C250" s="424"/>
      <c r="D250" s="343"/>
    </row>
    <row r="251" spans="1:4" ht="12.75">
      <c r="A251" s="339"/>
      <c r="B251" s="339"/>
      <c r="C251" s="424"/>
      <c r="D251" s="343"/>
    </row>
    <row r="252" spans="1:4" ht="12.75">
      <c r="A252" s="339"/>
      <c r="B252" s="339"/>
      <c r="C252" s="424"/>
      <c r="D252" s="343"/>
    </row>
    <row r="253" spans="1:4" ht="12.75">
      <c r="A253" s="339"/>
      <c r="B253" s="339"/>
      <c r="C253" s="424"/>
      <c r="D253" s="343"/>
    </row>
    <row r="254" spans="1:4" ht="12.75">
      <c r="A254" s="339"/>
      <c r="B254" s="339"/>
      <c r="C254" s="424"/>
      <c r="D254" s="343"/>
    </row>
    <row r="255" spans="1:4" ht="12.75">
      <c r="A255" s="339"/>
      <c r="B255" s="339"/>
      <c r="C255" s="424"/>
      <c r="D255" s="343"/>
    </row>
    <row r="256" spans="1:4" ht="12.75">
      <c r="A256" s="339"/>
      <c r="B256" s="339"/>
      <c r="C256" s="424"/>
      <c r="D256" s="343"/>
    </row>
    <row r="257" spans="1:4" ht="12.75">
      <c r="A257" s="339"/>
      <c r="B257" s="339"/>
      <c r="C257" s="424"/>
      <c r="D257" s="343"/>
    </row>
    <row r="258" spans="1:4" ht="12.75">
      <c r="A258" s="339"/>
      <c r="B258" s="339"/>
      <c r="C258" s="424"/>
      <c r="D258" s="343"/>
    </row>
    <row r="259" spans="1:4" ht="12.75">
      <c r="A259" s="339"/>
      <c r="B259" s="339"/>
      <c r="C259" s="424"/>
      <c r="D259" s="343"/>
    </row>
    <row r="260" spans="1:4" ht="12.75">
      <c r="A260" s="339"/>
      <c r="B260" s="339"/>
      <c r="C260" s="424"/>
      <c r="D260" s="343"/>
    </row>
    <row r="261" spans="1:4" ht="12.75">
      <c r="A261" s="339"/>
      <c r="B261" s="339"/>
      <c r="C261" s="424"/>
      <c r="D261" s="343"/>
    </row>
    <row r="262" spans="1:4" ht="12.75">
      <c r="A262" s="339"/>
      <c r="B262" s="339"/>
      <c r="C262" s="424"/>
      <c r="D262" s="343"/>
    </row>
    <row r="263" spans="1:4" ht="12.75">
      <c r="A263" s="339"/>
      <c r="B263" s="339"/>
      <c r="C263" s="424"/>
      <c r="D263" s="343"/>
    </row>
    <row r="264" spans="1:4" ht="12.75">
      <c r="A264" s="339"/>
      <c r="B264" s="339"/>
      <c r="C264" s="424"/>
      <c r="D264" s="343"/>
    </row>
    <row r="265" spans="1:4" ht="12.75">
      <c r="A265" s="339"/>
      <c r="B265" s="339"/>
      <c r="C265" s="424"/>
      <c r="D265" s="343"/>
    </row>
    <row r="266" spans="1:4" ht="12.75">
      <c r="A266" s="339"/>
      <c r="B266" s="339"/>
      <c r="C266" s="424"/>
      <c r="D266" s="343"/>
    </row>
    <row r="267" spans="1:4" ht="12.75">
      <c r="A267" s="339"/>
      <c r="B267" s="339"/>
      <c r="C267" s="424"/>
      <c r="D267" s="343"/>
    </row>
    <row r="268" spans="1:4" ht="12.75">
      <c r="A268" s="339"/>
      <c r="B268" s="339"/>
      <c r="C268" s="424"/>
      <c r="D268" s="343"/>
    </row>
    <row r="269" spans="1:4" ht="12.75">
      <c r="A269" s="339"/>
      <c r="B269" s="339"/>
      <c r="C269" s="461"/>
      <c r="D269" s="340"/>
    </row>
    <row r="270" spans="1:4" ht="12.75">
      <c r="A270" s="339"/>
      <c r="B270" s="339"/>
      <c r="D270" s="340"/>
    </row>
    <row r="271" spans="1:4" ht="12.75">
      <c r="A271" s="339"/>
      <c r="B271" s="339"/>
      <c r="D271" s="340"/>
    </row>
    <row r="272" spans="1:4" ht="12.75">
      <c r="A272" s="339"/>
      <c r="B272" s="339"/>
      <c r="D272" s="340"/>
    </row>
    <row r="273" spans="1:4" ht="12.75">
      <c r="A273" s="339"/>
      <c r="B273" s="339"/>
      <c r="D273" s="340"/>
    </row>
    <row r="274" spans="1:4" ht="12.75">
      <c r="A274" s="339"/>
      <c r="B274" s="339"/>
      <c r="D274" s="340"/>
    </row>
    <row r="275" spans="1:4" ht="12.75">
      <c r="A275" s="339"/>
      <c r="B275" s="339"/>
      <c r="D275" s="340"/>
    </row>
    <row r="276" spans="1:4" ht="12.75">
      <c r="A276" s="339"/>
      <c r="B276" s="339"/>
      <c r="D276" s="340"/>
    </row>
    <row r="277" spans="1:4" ht="12.75">
      <c r="A277" s="339"/>
      <c r="B277" s="339"/>
      <c r="D277" s="340"/>
    </row>
    <row r="278" spans="1:4" ht="12.75">
      <c r="A278" s="339"/>
      <c r="B278" s="339"/>
      <c r="D278" s="340"/>
    </row>
    <row r="279" spans="1:4" ht="12.75">
      <c r="A279" s="339"/>
      <c r="B279" s="339"/>
      <c r="D279" s="340"/>
    </row>
    <row r="280" spans="1:4" ht="12.75">
      <c r="A280" s="339"/>
      <c r="B280" s="339"/>
      <c r="D280" s="340"/>
    </row>
    <row r="281" spans="1:4" ht="12.75">
      <c r="A281" s="339"/>
      <c r="B281" s="339"/>
      <c r="D281" s="340"/>
    </row>
    <row r="282" spans="1:4" ht="12.75">
      <c r="A282" s="339"/>
      <c r="B282" s="339"/>
      <c r="D282" s="340"/>
    </row>
    <row r="283" spans="1:4" ht="12.75">
      <c r="A283" s="339"/>
      <c r="B283" s="339"/>
      <c r="D283" s="340"/>
    </row>
    <row r="284" spans="1:4" ht="12.75">
      <c r="A284" s="339"/>
      <c r="B284" s="339"/>
      <c r="D284" s="340"/>
    </row>
    <row r="285" spans="1:4" ht="12.75">
      <c r="A285" s="339"/>
      <c r="B285" s="339"/>
      <c r="D285" s="340"/>
    </row>
    <row r="286" spans="1:4" ht="12.75">
      <c r="A286" s="339"/>
      <c r="B286" s="339"/>
      <c r="D286" s="340"/>
    </row>
    <row r="287" spans="1:4" ht="12.75">
      <c r="A287" s="339"/>
      <c r="B287" s="339"/>
      <c r="D287" s="340"/>
    </row>
    <row r="288" spans="1:4" ht="12.75">
      <c r="A288" s="339"/>
      <c r="B288" s="339"/>
      <c r="D288" s="340"/>
    </row>
    <row r="289" spans="1:4" ht="12.75">
      <c r="A289" s="339"/>
      <c r="B289" s="339"/>
      <c r="D289" s="340"/>
    </row>
    <row r="290" spans="1:4" ht="12.75">
      <c r="A290" s="339"/>
      <c r="B290" s="339"/>
      <c r="D290" s="340"/>
    </row>
    <row r="291" spans="1:4" ht="12.75">
      <c r="A291" s="339"/>
      <c r="B291" s="339"/>
      <c r="D291" s="340"/>
    </row>
    <row r="292" spans="1:4" ht="12.75">
      <c r="A292" s="339"/>
      <c r="B292" s="339"/>
      <c r="D292" s="340"/>
    </row>
    <row r="293" spans="1:4" ht="12.75">
      <c r="A293" s="339"/>
      <c r="B293" s="339"/>
      <c r="D293" s="340"/>
    </row>
    <row r="294" spans="1:4" ht="12.75">
      <c r="A294" s="339"/>
      <c r="B294" s="339"/>
      <c r="D294" s="340"/>
    </row>
    <row r="295" spans="1:4" ht="12.75">
      <c r="A295" s="339"/>
      <c r="B295" s="339"/>
      <c r="D295" s="340"/>
    </row>
    <row r="296" spans="1:4" ht="12.75">
      <c r="A296" s="339"/>
      <c r="B296" s="339"/>
      <c r="D296" s="340"/>
    </row>
    <row r="297" spans="1:4" ht="12.75">
      <c r="A297" s="339"/>
      <c r="B297" s="339"/>
      <c r="D297" s="340"/>
    </row>
    <row r="298" spans="1:4" ht="12.75">
      <c r="A298" s="339"/>
      <c r="B298" s="339"/>
      <c r="D298" s="340"/>
    </row>
    <row r="299" spans="1:4" ht="12.75">
      <c r="A299" s="339"/>
      <c r="B299" s="339"/>
      <c r="D299" s="340"/>
    </row>
    <row r="300" spans="1:4" ht="12.75">
      <c r="A300" s="339"/>
      <c r="B300" s="339"/>
      <c r="D300" s="340"/>
    </row>
    <row r="301" spans="1:4" ht="12.75">
      <c r="A301" s="339"/>
      <c r="B301" s="339"/>
      <c r="D301" s="340"/>
    </row>
    <row r="302" spans="1:4" ht="12.75">
      <c r="A302" s="339"/>
      <c r="B302" s="339"/>
      <c r="D302" s="340"/>
    </row>
    <row r="303" spans="1:4" ht="12.75">
      <c r="A303" s="339"/>
      <c r="B303" s="339"/>
      <c r="D303" s="340"/>
    </row>
    <row r="304" spans="1:4" ht="12.75">
      <c r="A304" s="339"/>
      <c r="B304" s="339"/>
      <c r="D304" s="340"/>
    </row>
    <row r="305" spans="1:4" ht="12.75">
      <c r="A305" s="339"/>
      <c r="B305" s="339"/>
      <c r="D305" s="340"/>
    </row>
    <row r="306" spans="1:4" ht="12.75">
      <c r="A306" s="339"/>
      <c r="B306" s="339"/>
      <c r="D306" s="340"/>
    </row>
    <row r="307" spans="1:4" ht="12.75">
      <c r="A307" s="339"/>
      <c r="B307" s="339"/>
      <c r="D307" s="340"/>
    </row>
    <row r="308" spans="1:4" ht="12.75">
      <c r="A308" s="339"/>
      <c r="B308" s="339"/>
      <c r="D308" s="340"/>
    </row>
    <row r="309" spans="1:4" ht="12.75">
      <c r="A309" s="339"/>
      <c r="B309" s="339"/>
      <c r="D309" s="340"/>
    </row>
    <row r="310" spans="1:4" ht="12.75">
      <c r="A310" s="339"/>
      <c r="B310" s="339"/>
      <c r="D310" s="340"/>
    </row>
    <row r="311" spans="1:4" ht="12.75">
      <c r="A311" s="339"/>
      <c r="B311" s="339"/>
      <c r="D311" s="340"/>
    </row>
    <row r="312" spans="1:4" ht="12.75">
      <c r="A312" s="339"/>
      <c r="B312" s="339"/>
      <c r="D312" s="340"/>
    </row>
    <row r="313" spans="1:4" ht="12.75">
      <c r="A313" s="339"/>
      <c r="B313" s="339"/>
      <c r="D313" s="340"/>
    </row>
    <row r="314" spans="1:4" ht="12.75">
      <c r="A314" s="339"/>
      <c r="B314" s="339"/>
      <c r="D314" s="340"/>
    </row>
    <row r="315" spans="1:4" ht="12.75">
      <c r="A315" s="339"/>
      <c r="B315" s="339"/>
      <c r="D315" s="340"/>
    </row>
    <row r="316" spans="1:4" ht="12.75">
      <c r="A316" s="339"/>
      <c r="B316" s="339"/>
      <c r="D316" s="340"/>
    </row>
    <row r="317" spans="1:4" ht="12.75">
      <c r="A317" s="339"/>
      <c r="B317" s="339"/>
      <c r="D317" s="340"/>
    </row>
    <row r="318" spans="1:4" ht="12.75">
      <c r="A318" s="339"/>
      <c r="B318" s="339"/>
      <c r="D318" s="340"/>
    </row>
    <row r="319" spans="1:4" ht="12.75">
      <c r="A319" s="339"/>
      <c r="B319" s="339"/>
      <c r="D319" s="340"/>
    </row>
    <row r="320" spans="1:4" ht="12.75">
      <c r="A320" s="339"/>
      <c r="B320" s="339"/>
      <c r="D320" s="340"/>
    </row>
    <row r="321" spans="1:4" ht="12.75">
      <c r="A321" s="339"/>
      <c r="B321" s="339"/>
      <c r="D321" s="340"/>
    </row>
    <row r="322" spans="1:4" ht="12.75">
      <c r="A322" s="339"/>
      <c r="B322" s="339"/>
      <c r="D322" s="340"/>
    </row>
    <row r="323" spans="1:4" ht="12.75">
      <c r="A323" s="339"/>
      <c r="B323" s="339"/>
      <c r="D323" s="340"/>
    </row>
    <row r="324" spans="1:4" ht="12.75">
      <c r="A324" s="339"/>
      <c r="B324" s="339"/>
      <c r="D324" s="340"/>
    </row>
    <row r="325" spans="1:4" ht="12.75">
      <c r="A325" s="339"/>
      <c r="B325" s="339"/>
      <c r="D325" s="340"/>
    </row>
    <row r="326" spans="1:4" ht="12.75">
      <c r="A326" s="339"/>
      <c r="B326" s="339"/>
      <c r="D326" s="340"/>
    </row>
    <row r="327" spans="1:4" ht="12.75">
      <c r="A327" s="339"/>
      <c r="B327" s="339"/>
      <c r="D327" s="340"/>
    </row>
    <row r="328" spans="1:4" ht="12.75">
      <c r="A328" s="339"/>
      <c r="B328" s="339"/>
      <c r="D328" s="340"/>
    </row>
    <row r="329" spans="1:4" ht="12.75">
      <c r="A329" s="339"/>
      <c r="B329" s="339"/>
      <c r="D329" s="340"/>
    </row>
    <row r="330" spans="1:4" ht="12.75">
      <c r="A330" s="339"/>
      <c r="B330" s="339"/>
      <c r="D330" s="340"/>
    </row>
    <row r="331" spans="1:4" ht="12.75">
      <c r="A331" s="339"/>
      <c r="B331" s="339"/>
      <c r="D331" s="340"/>
    </row>
    <row r="332" spans="1:4" ht="12.75">
      <c r="A332" s="339"/>
      <c r="B332" s="339"/>
      <c r="D332" s="340"/>
    </row>
    <row r="333" spans="1:4" ht="12.75">
      <c r="A333" s="339"/>
      <c r="B333" s="339"/>
      <c r="D333" s="340"/>
    </row>
    <row r="334" spans="1:4" ht="12.75">
      <c r="A334" s="339"/>
      <c r="B334" s="339"/>
      <c r="D334" s="340"/>
    </row>
    <row r="335" spans="1:4" ht="12.75">
      <c r="A335" s="339"/>
      <c r="B335" s="339"/>
      <c r="D335" s="340"/>
    </row>
    <row r="336" spans="1:4" ht="12.75">
      <c r="A336" s="339"/>
      <c r="B336" s="339"/>
      <c r="D336" s="340"/>
    </row>
    <row r="337" spans="1:4" ht="12.75">
      <c r="A337" s="339"/>
      <c r="B337" s="339"/>
      <c r="D337" s="340"/>
    </row>
    <row r="338" spans="1:4" ht="12.75">
      <c r="A338" s="339"/>
      <c r="B338" s="339"/>
      <c r="D338" s="340"/>
    </row>
    <row r="339" spans="1:4" ht="12.75">
      <c r="A339" s="339"/>
      <c r="B339" s="339"/>
      <c r="D339" s="340"/>
    </row>
    <row r="340" spans="1:4" ht="12.75">
      <c r="A340" s="339"/>
      <c r="B340" s="339"/>
      <c r="D340" s="340"/>
    </row>
    <row r="341" spans="1:4" ht="12.75">
      <c r="A341" s="339"/>
      <c r="B341" s="339"/>
      <c r="D341" s="340"/>
    </row>
    <row r="342" spans="1:4" ht="12.75">
      <c r="A342" s="339"/>
      <c r="B342" s="339"/>
      <c r="D342" s="340"/>
    </row>
    <row r="343" spans="1:4" ht="12.75">
      <c r="A343" s="339"/>
      <c r="B343" s="339"/>
      <c r="D343" s="340"/>
    </row>
    <row r="344" spans="1:4" ht="12.75">
      <c r="A344" s="339"/>
      <c r="B344" s="339"/>
      <c r="D344" s="340"/>
    </row>
    <row r="345" spans="1:4" ht="12.75">
      <c r="A345" s="339"/>
      <c r="B345" s="339"/>
      <c r="D345" s="340"/>
    </row>
    <row r="346" spans="1:4" ht="12.75">
      <c r="A346" s="339"/>
      <c r="B346" s="339"/>
      <c r="D346" s="340"/>
    </row>
    <row r="347" spans="1:4" ht="12.75">
      <c r="A347" s="339"/>
      <c r="B347" s="339"/>
      <c r="D347" s="340"/>
    </row>
    <row r="348" spans="1:4" ht="12.75">
      <c r="A348" s="339"/>
      <c r="B348" s="339"/>
      <c r="D348" s="340"/>
    </row>
    <row r="349" spans="1:4" ht="12.75">
      <c r="A349" s="339"/>
      <c r="B349" s="339"/>
      <c r="D349" s="340"/>
    </row>
    <row r="350" spans="1:4" ht="12.75">
      <c r="A350" s="339"/>
      <c r="B350" s="339"/>
      <c r="D350" s="340"/>
    </row>
    <row r="351" spans="1:4" ht="12.75">
      <c r="A351" s="339"/>
      <c r="B351" s="339"/>
      <c r="D351" s="340"/>
    </row>
    <row r="352" spans="1:4" ht="12.75">
      <c r="A352" s="339"/>
      <c r="B352" s="339"/>
      <c r="D352" s="340"/>
    </row>
    <row r="353" spans="1:4" ht="12.75">
      <c r="A353" s="339"/>
      <c r="B353" s="339"/>
      <c r="D353" s="340"/>
    </row>
    <row r="354" spans="1:4" ht="12.75">
      <c r="A354" s="339"/>
      <c r="B354" s="339"/>
      <c r="D354" s="340"/>
    </row>
    <row r="355" spans="1:4" ht="12.75">
      <c r="A355" s="339"/>
      <c r="B355" s="339"/>
      <c r="D355" s="340"/>
    </row>
    <row r="356" spans="1:4" ht="12.75">
      <c r="A356" s="339"/>
      <c r="B356" s="339"/>
      <c r="D356" s="340"/>
    </row>
    <row r="357" spans="1:4" ht="12.75">
      <c r="A357" s="339"/>
      <c r="B357" s="339"/>
      <c r="D357" s="340"/>
    </row>
    <row r="358" spans="1:4" ht="12.75">
      <c r="A358" s="339"/>
      <c r="B358" s="339"/>
      <c r="D358" s="340"/>
    </row>
    <row r="359" spans="1:4" ht="12.75">
      <c r="A359" s="339"/>
      <c r="B359" s="339"/>
      <c r="D359" s="340"/>
    </row>
    <row r="360" spans="1:4" ht="12.75">
      <c r="A360" s="339"/>
      <c r="B360" s="339"/>
      <c r="D360" s="340"/>
    </row>
    <row r="361" spans="1:4" ht="12.75">
      <c r="A361" s="339"/>
      <c r="B361" s="339"/>
      <c r="D361" s="340"/>
    </row>
    <row r="362" spans="1:4" ht="12.75">
      <c r="A362" s="339"/>
      <c r="B362" s="339"/>
      <c r="D362" s="340"/>
    </row>
    <row r="363" spans="1:4" ht="12.75">
      <c r="A363" s="339"/>
      <c r="B363" s="339"/>
      <c r="D363" s="340"/>
    </row>
    <row r="364" spans="1:4" ht="12.75">
      <c r="A364" s="339"/>
      <c r="B364" s="339"/>
      <c r="D364" s="340"/>
    </row>
    <row r="365" spans="1:4" ht="12.75">
      <c r="A365" s="339"/>
      <c r="B365" s="339"/>
      <c r="D365" s="340"/>
    </row>
    <row r="366" spans="1:4" ht="12.75">
      <c r="A366" s="339"/>
      <c r="B366" s="339"/>
      <c r="D366" s="340"/>
    </row>
    <row r="367" spans="1:4" ht="12.75">
      <c r="A367" s="339"/>
      <c r="B367" s="339"/>
      <c r="D367" s="340"/>
    </row>
    <row r="368" spans="1:4" ht="12.75">
      <c r="A368" s="339"/>
      <c r="B368" s="339"/>
      <c r="D368" s="340"/>
    </row>
    <row r="369" spans="1:4" ht="12.75">
      <c r="A369" s="339"/>
      <c r="B369" s="339"/>
      <c r="D369" s="340"/>
    </row>
    <row r="370" spans="1:4" ht="12.75">
      <c r="A370" s="339"/>
      <c r="B370" s="339"/>
      <c r="D370" s="340"/>
    </row>
    <row r="371" spans="1:4" ht="12.75">
      <c r="A371" s="339"/>
      <c r="B371" s="339"/>
      <c r="D371" s="340"/>
    </row>
    <row r="372" spans="1:4" ht="12.75">
      <c r="A372" s="339"/>
      <c r="B372" s="339"/>
      <c r="D372" s="340"/>
    </row>
    <row r="373" spans="1:4" ht="12.75">
      <c r="A373" s="339"/>
      <c r="B373" s="339"/>
      <c r="D373" s="340"/>
    </row>
    <row r="374" spans="1:4" ht="12.75">
      <c r="A374" s="339"/>
      <c r="B374" s="339"/>
      <c r="D374" s="340"/>
    </row>
    <row r="375" spans="1:4" ht="12.75">
      <c r="A375" s="339"/>
      <c r="B375" s="339"/>
      <c r="D375" s="340"/>
    </row>
    <row r="376" spans="1:4" ht="12.75">
      <c r="A376" s="339"/>
      <c r="B376" s="339"/>
      <c r="D376" s="340"/>
    </row>
    <row r="377" spans="1:4" ht="12.75">
      <c r="A377" s="339"/>
      <c r="B377" s="339"/>
      <c r="D377" s="340"/>
    </row>
    <row r="378" spans="1:4" ht="12.75">
      <c r="A378" s="339"/>
      <c r="B378" s="339"/>
      <c r="D378" s="340"/>
    </row>
    <row r="379" spans="1:4" ht="12.75">
      <c r="A379" s="339"/>
      <c r="B379" s="339"/>
      <c r="D379" s="340"/>
    </row>
    <row r="380" spans="1:4" ht="12.75">
      <c r="A380" s="339"/>
      <c r="B380" s="339"/>
      <c r="D380" s="340"/>
    </row>
    <row r="381" spans="1:4" ht="12.75">
      <c r="A381" s="339"/>
      <c r="B381" s="339"/>
      <c r="D381" s="340"/>
    </row>
    <row r="382" spans="1:4" ht="12.75">
      <c r="A382" s="339"/>
      <c r="B382" s="339"/>
      <c r="D382" s="340"/>
    </row>
    <row r="383" spans="1:4" ht="12.75">
      <c r="A383" s="339"/>
      <c r="B383" s="339"/>
      <c r="D383" s="340"/>
    </row>
    <row r="384" spans="1:4" ht="12.75">
      <c r="A384" s="339"/>
      <c r="B384" s="339"/>
      <c r="D384" s="340"/>
    </row>
    <row r="385" spans="1:4" ht="12.75">
      <c r="A385" s="339"/>
      <c r="B385" s="339"/>
      <c r="D385" s="340"/>
    </row>
    <row r="386" spans="1:4" ht="12.75">
      <c r="A386" s="339"/>
      <c r="B386" s="339"/>
      <c r="D386" s="340"/>
    </row>
    <row r="387" spans="1:4" ht="12.75">
      <c r="A387" s="339"/>
      <c r="B387" s="339"/>
      <c r="D387" s="340"/>
    </row>
    <row r="388" spans="1:4" ht="12.75">
      <c r="A388" s="339"/>
      <c r="B388" s="339"/>
      <c r="D388" s="340"/>
    </row>
    <row r="389" spans="1:4" ht="12.75">
      <c r="A389" s="339"/>
      <c r="B389" s="339"/>
      <c r="D389" s="340"/>
    </row>
    <row r="390" spans="1:4" ht="12.75">
      <c r="A390" s="339"/>
      <c r="B390" s="339"/>
      <c r="D390" s="340"/>
    </row>
    <row r="391" spans="1:4" ht="12.75">
      <c r="A391" s="339"/>
      <c r="B391" s="339"/>
      <c r="D391" s="340"/>
    </row>
    <row r="392" spans="1:4" ht="12.75">
      <c r="A392" s="339"/>
      <c r="B392" s="339"/>
      <c r="D392" s="340"/>
    </row>
    <row r="393" spans="1:4" ht="12.75">
      <c r="A393" s="339"/>
      <c r="B393" s="339"/>
      <c r="D393" s="340"/>
    </row>
    <row r="394" spans="1:4" ht="12.75">
      <c r="A394" s="339"/>
      <c r="B394" s="339"/>
      <c r="D394" s="340"/>
    </row>
    <row r="395" spans="1:4" ht="12.75">
      <c r="A395" s="339"/>
      <c r="B395" s="339"/>
      <c r="D395" s="340"/>
    </row>
    <row r="396" spans="1:4" ht="12.75">
      <c r="A396" s="339"/>
      <c r="B396" s="339"/>
      <c r="D396" s="340"/>
    </row>
    <row r="397" spans="1:4" ht="12.75">
      <c r="A397" s="339"/>
      <c r="B397" s="339"/>
      <c r="D397" s="340"/>
    </row>
    <row r="398" spans="1:4" ht="12.75">
      <c r="A398" s="339"/>
      <c r="B398" s="339"/>
      <c r="D398" s="340"/>
    </row>
    <row r="399" spans="1:4" ht="12.75">
      <c r="A399" s="339"/>
      <c r="B399" s="339"/>
      <c r="D399" s="340"/>
    </row>
    <row r="400" spans="1:4" ht="12.75">
      <c r="A400" s="339"/>
      <c r="B400" s="339"/>
      <c r="D400" s="340"/>
    </row>
    <row r="401" spans="1:4" ht="12.75">
      <c r="A401" s="339"/>
      <c r="B401" s="339"/>
      <c r="D401" s="340"/>
    </row>
    <row r="402" spans="1:4" ht="12.75">
      <c r="A402" s="339"/>
      <c r="B402" s="339"/>
      <c r="D402" s="340"/>
    </row>
    <row r="403" spans="1:4" ht="12.75">
      <c r="A403" s="339"/>
      <c r="B403" s="339"/>
      <c r="D403" s="340"/>
    </row>
    <row r="404" spans="1:4" ht="12.75">
      <c r="A404" s="339"/>
      <c r="B404" s="339"/>
      <c r="D404" s="340"/>
    </row>
    <row r="405" spans="1:4" ht="12.75">
      <c r="A405" s="339"/>
      <c r="B405" s="339"/>
      <c r="D405" s="340"/>
    </row>
    <row r="406" spans="1:4" ht="12.75">
      <c r="A406" s="339"/>
      <c r="B406" s="339"/>
      <c r="D406" s="340"/>
    </row>
    <row r="407" spans="1:4" ht="12.75">
      <c r="A407" s="339"/>
      <c r="B407" s="339"/>
      <c r="D407" s="340"/>
    </row>
    <row r="408" spans="1:4" ht="12.75">
      <c r="A408" s="339"/>
      <c r="B408" s="339"/>
      <c r="D408" s="340"/>
    </row>
    <row r="409" spans="1:4" ht="12.75">
      <c r="A409" s="339"/>
      <c r="B409" s="339"/>
      <c r="D409" s="340"/>
    </row>
    <row r="410" spans="1:4" ht="12.75">
      <c r="A410" s="339"/>
      <c r="B410" s="339"/>
      <c r="D410" s="340"/>
    </row>
    <row r="411" spans="1:4" ht="12.75">
      <c r="A411" s="339"/>
      <c r="B411" s="339"/>
      <c r="D411" s="340"/>
    </row>
    <row r="412" spans="1:4" ht="12.75">
      <c r="A412" s="339"/>
      <c r="B412" s="339"/>
      <c r="D412" s="340"/>
    </row>
    <row r="413" spans="1:4" ht="12.75">
      <c r="A413" s="339"/>
      <c r="B413" s="339"/>
      <c r="D413" s="340"/>
    </row>
    <row r="414" spans="1:4" ht="12.75">
      <c r="A414" s="339"/>
      <c r="B414" s="339"/>
      <c r="D414" s="340"/>
    </row>
    <row r="415" spans="1:4" ht="12.75">
      <c r="A415" s="339"/>
      <c r="B415" s="339"/>
      <c r="D415" s="340"/>
    </row>
    <row r="416" spans="1:4" ht="12.75">
      <c r="A416" s="339"/>
      <c r="B416" s="339"/>
      <c r="D416" s="340"/>
    </row>
    <row r="417" spans="1:4" ht="12.75">
      <c r="A417" s="339"/>
      <c r="B417" s="339"/>
      <c r="D417" s="340"/>
    </row>
    <row r="418" spans="1:4" ht="12.75">
      <c r="A418" s="339"/>
      <c r="B418" s="339"/>
      <c r="D418" s="340"/>
    </row>
    <row r="419" spans="1:4" ht="12.75">
      <c r="A419" s="339"/>
      <c r="B419" s="339"/>
      <c r="D419" s="340"/>
    </row>
    <row r="420" spans="1:4" ht="12.75">
      <c r="A420" s="339"/>
      <c r="B420" s="339"/>
      <c r="D420" s="340"/>
    </row>
    <row r="421" spans="1:4" ht="12.75">
      <c r="A421" s="339"/>
      <c r="B421" s="339"/>
      <c r="D421" s="340"/>
    </row>
    <row r="422" spans="1:4" ht="12.75">
      <c r="A422" s="339"/>
      <c r="B422" s="339"/>
      <c r="D422" s="340"/>
    </row>
    <row r="423" spans="1:4" ht="12.75">
      <c r="A423" s="339"/>
      <c r="B423" s="339"/>
      <c r="D423" s="340"/>
    </row>
    <row r="424" spans="1:4" ht="12.75">
      <c r="A424" s="339"/>
      <c r="B424" s="339"/>
      <c r="D424" s="340"/>
    </row>
    <row r="425" spans="1:4" ht="12.75">
      <c r="A425" s="339"/>
      <c r="B425" s="339"/>
      <c r="D425" s="340"/>
    </row>
    <row r="426" spans="1:4" ht="12.75">
      <c r="A426" s="339"/>
      <c r="B426" s="339"/>
      <c r="D426" s="340"/>
    </row>
    <row r="427" spans="1:4" ht="12.75">
      <c r="A427" s="339"/>
      <c r="B427" s="339"/>
      <c r="D427" s="340"/>
    </row>
    <row r="428" spans="1:4" ht="12.75">
      <c r="A428" s="339"/>
      <c r="B428" s="339"/>
      <c r="D428" s="340"/>
    </row>
    <row r="429" spans="1:4" ht="12.75">
      <c r="A429" s="339"/>
      <c r="B429" s="339"/>
      <c r="D429" s="340"/>
    </row>
    <row r="430" spans="1:4" ht="12.75">
      <c r="A430" s="339"/>
      <c r="B430" s="339"/>
      <c r="D430" s="340"/>
    </row>
    <row r="431" spans="1:4" ht="12.75">
      <c r="A431" s="339"/>
      <c r="B431" s="339"/>
      <c r="D431" s="340"/>
    </row>
    <row r="432" spans="1:4" ht="12.75">
      <c r="A432" s="339"/>
      <c r="B432" s="339"/>
      <c r="D432" s="340"/>
    </row>
    <row r="433" spans="1:4" ht="12.75">
      <c r="A433" s="339"/>
      <c r="B433" s="339"/>
      <c r="D433" s="340"/>
    </row>
    <row r="434" spans="1:4" ht="12.75">
      <c r="A434" s="339"/>
      <c r="B434" s="339"/>
      <c r="D434" s="340"/>
    </row>
    <row r="435" spans="1:4" ht="12.75">
      <c r="A435" s="339"/>
      <c r="B435" s="339"/>
      <c r="D435" s="340"/>
    </row>
    <row r="436" spans="1:4" ht="12.75">
      <c r="A436" s="339"/>
      <c r="B436" s="339"/>
      <c r="D436" s="340"/>
    </row>
    <row r="437" spans="1:4" ht="12.75">
      <c r="A437" s="339"/>
      <c r="B437" s="339"/>
      <c r="D437" s="340"/>
    </row>
  </sheetData>
  <sheetProtection sheet="1" selectLockedCells="1"/>
  <mergeCells count="7">
    <mergeCell ref="B99:H99"/>
    <mergeCell ref="B100:H100"/>
    <mergeCell ref="B94:H94"/>
    <mergeCell ref="B96:H96"/>
    <mergeCell ref="B97:H97"/>
    <mergeCell ref="B98:H98"/>
    <mergeCell ref="B95:H95"/>
  </mergeCells>
  <dataValidations count="1">
    <dataValidation allowBlank="1" showInputMessage="1" showErrorMessage="1" promptTitle="Zutreffendes ankreuzen!" prompt="Pro Fragestellung nur eine Antwort ankreuzen." sqref="C11:C92"/>
  </dataValidations>
  <printOptions/>
  <pageMargins left="0.3937007874015748" right="0.23" top="0.6" bottom="0.3937007874015748" header="0.5118110236220472" footer="0.5118110236220472"/>
  <pageSetup fitToHeight="2" horizontalDpi="600" verticalDpi="600" orientation="portrait" paperSize="9" scale="95" r:id="rId1"/>
  <rowBreaks count="1" manualBreakCount="1">
    <brk id="62" max="3" man="1"/>
  </rowBreaks>
</worksheet>
</file>

<file path=xl/worksheets/sheet3.xml><?xml version="1.0" encoding="utf-8"?>
<worksheet xmlns="http://schemas.openxmlformats.org/spreadsheetml/2006/main" xmlns:r="http://schemas.openxmlformats.org/officeDocument/2006/relationships">
  <sheetPr>
    <tabColor indexed="51"/>
    <pageSetUpPr fitToPage="1"/>
  </sheetPr>
  <dimension ref="A1:O70"/>
  <sheetViews>
    <sheetView showGridLines="0" showRowColHeaders="0" zoomScalePageLayoutView="0" workbookViewId="0" topLeftCell="A1">
      <selection activeCell="C10" sqref="C10"/>
    </sheetView>
  </sheetViews>
  <sheetFormatPr defaultColWidth="11.421875" defaultRowHeight="12.75"/>
  <cols>
    <col min="1" max="1" width="34.421875" style="345" customWidth="1"/>
    <col min="2" max="2" width="41.140625" style="345" customWidth="1"/>
    <col min="3" max="3" width="8.8515625" style="445" customWidth="1"/>
    <col min="4" max="4" width="7.8515625" style="385" customWidth="1"/>
    <col min="5" max="16384" width="11.421875" style="345" customWidth="1"/>
  </cols>
  <sheetData>
    <row r="1" spans="1:11" ht="13.5" thickBot="1">
      <c r="A1" s="245" t="s">
        <v>318</v>
      </c>
      <c r="B1" s="264"/>
      <c r="D1" s="349"/>
      <c r="E1" s="249"/>
      <c r="F1" s="249"/>
      <c r="G1" s="249"/>
      <c r="H1" s="249"/>
      <c r="I1" s="249"/>
      <c r="J1" s="249"/>
      <c r="K1" s="249"/>
    </row>
    <row r="2" spans="1:11" ht="13.5" thickBot="1">
      <c r="A2" s="350" t="s">
        <v>244</v>
      </c>
      <c r="B2" s="348"/>
      <c r="D2" s="351" t="s">
        <v>320</v>
      </c>
      <c r="E2" s="249"/>
      <c r="F2" s="249"/>
      <c r="G2" s="249"/>
      <c r="H2" s="249"/>
      <c r="I2" s="249"/>
      <c r="J2" s="249"/>
      <c r="K2" s="249"/>
    </row>
    <row r="3" spans="1:11" ht="14.25" customHeight="1">
      <c r="A3" s="257" t="s">
        <v>350</v>
      </c>
      <c r="B3" s="441"/>
      <c r="C3" s="446"/>
      <c r="D3" s="423"/>
      <c r="E3" s="249"/>
      <c r="F3" s="249"/>
      <c r="G3" s="249"/>
      <c r="H3" s="249"/>
      <c r="I3" s="249"/>
      <c r="J3" s="249"/>
      <c r="K3" s="249"/>
    </row>
    <row r="4" spans="1:11" ht="12.75">
      <c r="A4" s="352" t="s">
        <v>279</v>
      </c>
      <c r="B4" s="425"/>
      <c r="C4" s="346"/>
      <c r="D4" s="432" t="s">
        <v>324</v>
      </c>
      <c r="E4" s="249"/>
      <c r="F4" s="249"/>
      <c r="G4" s="249"/>
      <c r="H4" s="249"/>
      <c r="I4" s="249"/>
      <c r="J4" s="249"/>
      <c r="K4" s="249"/>
    </row>
    <row r="5" spans="1:11" s="339" customFormat="1" ht="12.75">
      <c r="A5" s="352" t="s">
        <v>319</v>
      </c>
      <c r="B5" s="426"/>
      <c r="C5" s="388"/>
      <c r="D5" s="432" t="s">
        <v>321</v>
      </c>
      <c r="E5" s="254"/>
      <c r="F5" s="254"/>
      <c r="G5" s="254"/>
      <c r="H5" s="254"/>
      <c r="I5" s="254"/>
      <c r="J5" s="254"/>
      <c r="K5" s="254"/>
    </row>
    <row r="6" spans="1:11" ht="12.75">
      <c r="A6" s="257" t="s">
        <v>158</v>
      </c>
      <c r="B6" s="427"/>
      <c r="C6" s="346"/>
      <c r="D6" s="433"/>
      <c r="E6" s="249"/>
      <c r="F6" s="249"/>
      <c r="G6" s="249"/>
      <c r="H6" s="249"/>
      <c r="I6" s="249"/>
      <c r="J6" s="249"/>
      <c r="K6" s="249"/>
    </row>
    <row r="7" spans="1:11" ht="12.75">
      <c r="A7" s="257" t="s">
        <v>288</v>
      </c>
      <c r="B7" s="427"/>
      <c r="C7" s="421"/>
      <c r="D7" s="434"/>
      <c r="E7" s="249"/>
      <c r="F7" s="249"/>
      <c r="G7" s="249"/>
      <c r="H7" s="249"/>
      <c r="I7" s="249"/>
      <c r="J7" s="249"/>
      <c r="K7" s="249"/>
    </row>
    <row r="8" spans="1:11" s="339" customFormat="1" ht="12.75">
      <c r="A8" s="352" t="s">
        <v>133</v>
      </c>
      <c r="B8" s="428"/>
      <c r="C8" s="440"/>
      <c r="D8" s="435"/>
      <c r="E8" s="254"/>
      <c r="F8" s="254"/>
      <c r="G8" s="254"/>
      <c r="H8" s="254"/>
      <c r="I8" s="254"/>
      <c r="J8" s="254"/>
      <c r="K8" s="254"/>
    </row>
    <row r="9" spans="1:11" s="339" customFormat="1" ht="12.75">
      <c r="A9" s="352" t="s">
        <v>156</v>
      </c>
      <c r="B9" s="429"/>
      <c r="C9" s="389"/>
      <c r="D9" s="435"/>
      <c r="E9" s="254"/>
      <c r="F9" s="255"/>
      <c r="G9" s="254"/>
      <c r="H9" s="254"/>
      <c r="I9" s="254"/>
      <c r="J9" s="254"/>
      <c r="K9" s="254"/>
    </row>
    <row r="10" spans="1:11" s="339" customFormat="1" ht="12.75">
      <c r="A10" s="352" t="s">
        <v>77</v>
      </c>
      <c r="B10" s="429"/>
      <c r="C10" s="346"/>
      <c r="D10" s="436"/>
      <c r="E10" s="254"/>
      <c r="F10" s="254"/>
      <c r="G10" s="254"/>
      <c r="H10" s="254"/>
      <c r="I10" s="254"/>
      <c r="J10" s="254"/>
      <c r="K10" s="254"/>
    </row>
    <row r="11" spans="1:11" ht="13.5" customHeight="1">
      <c r="A11" s="257" t="s">
        <v>255</v>
      </c>
      <c r="B11" s="430"/>
      <c r="C11" s="389"/>
      <c r="D11" s="437" t="s">
        <v>322</v>
      </c>
      <c r="E11" s="249"/>
      <c r="F11" s="249"/>
      <c r="G11" s="249"/>
      <c r="H11" s="249"/>
      <c r="I11" s="249"/>
      <c r="J11" s="249"/>
      <c r="K11" s="249"/>
    </row>
    <row r="12" spans="1:11" ht="16.5" customHeight="1">
      <c r="A12" s="257" t="s">
        <v>259</v>
      </c>
      <c r="B12" s="430"/>
      <c r="C12" s="346"/>
      <c r="D12" s="438" t="s">
        <v>325</v>
      </c>
      <c r="E12" s="249"/>
      <c r="F12" s="249"/>
      <c r="G12" s="249"/>
      <c r="H12" s="249"/>
      <c r="I12" s="249"/>
      <c r="J12" s="249"/>
      <c r="K12" s="249"/>
    </row>
    <row r="13" spans="1:11" ht="16.5" customHeight="1">
      <c r="A13" s="257" t="s">
        <v>289</v>
      </c>
      <c r="B13" s="430"/>
      <c r="C13" s="346"/>
      <c r="D13" s="433"/>
      <c r="E13" s="249"/>
      <c r="F13" s="249"/>
      <c r="G13" s="249"/>
      <c r="H13" s="249"/>
      <c r="I13" s="249"/>
      <c r="J13" s="249"/>
      <c r="K13" s="249"/>
    </row>
    <row r="14" spans="1:11" ht="16.5" customHeight="1" thickBot="1">
      <c r="A14" s="354" t="s">
        <v>245</v>
      </c>
      <c r="B14" s="431"/>
      <c r="C14" s="347"/>
      <c r="D14" s="439" t="s">
        <v>323</v>
      </c>
      <c r="E14" s="249"/>
      <c r="F14" s="249"/>
      <c r="G14" s="249"/>
      <c r="H14" s="249"/>
      <c r="I14" s="249"/>
      <c r="J14" s="249"/>
      <c r="K14" s="249"/>
    </row>
    <row r="15" spans="1:11" ht="12.75">
      <c r="A15" s="264" t="s">
        <v>306</v>
      </c>
      <c r="B15" s="355" t="s">
        <v>114</v>
      </c>
      <c r="C15" s="447"/>
      <c r="D15" s="356">
        <v>1</v>
      </c>
      <c r="E15" s="249"/>
      <c r="F15" s="249"/>
      <c r="G15" s="249"/>
      <c r="H15" s="249"/>
      <c r="I15" s="249"/>
      <c r="J15" s="249"/>
      <c r="K15" s="249"/>
    </row>
    <row r="16" spans="1:11" ht="12.75">
      <c r="A16" s="332" t="s">
        <v>277</v>
      </c>
      <c r="B16" s="280" t="s">
        <v>240</v>
      </c>
      <c r="C16" s="448"/>
      <c r="D16" s="357">
        <v>2</v>
      </c>
      <c r="E16" s="249"/>
      <c r="F16" s="249"/>
      <c r="G16" s="249"/>
      <c r="H16" s="249"/>
      <c r="I16" s="249"/>
      <c r="J16" s="249"/>
      <c r="K16" s="249"/>
    </row>
    <row r="17" spans="1:11" ht="12.75">
      <c r="A17" s="267"/>
      <c r="B17" s="312" t="s">
        <v>238</v>
      </c>
      <c r="C17" s="449"/>
      <c r="D17" s="357">
        <v>3</v>
      </c>
      <c r="E17" s="249"/>
      <c r="F17" s="249"/>
      <c r="G17" s="249"/>
      <c r="H17" s="249"/>
      <c r="I17" s="249"/>
      <c r="J17" s="249"/>
      <c r="K17" s="249"/>
    </row>
    <row r="18" spans="1:11" ht="13.5" thickBot="1">
      <c r="A18" s="358"/>
      <c r="B18" s="285" t="s">
        <v>239</v>
      </c>
      <c r="C18" s="450"/>
      <c r="D18" s="359">
        <v>4</v>
      </c>
      <c r="E18" s="249"/>
      <c r="F18" s="249"/>
      <c r="G18" s="249"/>
      <c r="H18" s="249"/>
      <c r="I18" s="249"/>
      <c r="J18" s="249"/>
      <c r="K18" s="249"/>
    </row>
    <row r="19" spans="1:11" ht="12.75">
      <c r="A19" s="264" t="s">
        <v>307</v>
      </c>
      <c r="B19" s="360" t="s">
        <v>223</v>
      </c>
      <c r="C19" s="451"/>
      <c r="D19" s="361">
        <v>1</v>
      </c>
      <c r="E19" s="249"/>
      <c r="F19" s="249"/>
      <c r="G19" s="249"/>
      <c r="H19" s="249"/>
      <c r="I19" s="249"/>
      <c r="J19" s="249"/>
      <c r="K19" s="249"/>
    </row>
    <row r="20" spans="1:15" ht="12.75">
      <c r="A20" s="292" t="s">
        <v>278</v>
      </c>
      <c r="B20" s="290" t="s">
        <v>224</v>
      </c>
      <c r="C20" s="448"/>
      <c r="D20" s="362">
        <v>2</v>
      </c>
      <c r="E20" s="249"/>
      <c r="F20" s="249"/>
      <c r="G20" s="249"/>
      <c r="H20" s="249"/>
      <c r="I20" s="249"/>
      <c r="J20" s="249"/>
      <c r="K20" s="249"/>
      <c r="L20" s="363"/>
      <c r="M20" s="363"/>
      <c r="N20" s="363"/>
      <c r="O20" s="363"/>
    </row>
    <row r="21" spans="1:15" ht="12.75">
      <c r="A21" s="292"/>
      <c r="B21" s="293" t="s">
        <v>241</v>
      </c>
      <c r="C21" s="449"/>
      <c r="D21" s="362">
        <v>3</v>
      </c>
      <c r="E21" s="249"/>
      <c r="F21" s="249"/>
      <c r="G21" s="249"/>
      <c r="H21" s="249"/>
      <c r="I21" s="249"/>
      <c r="J21" s="249"/>
      <c r="K21" s="249"/>
      <c r="L21" s="363"/>
      <c r="M21" s="363"/>
      <c r="N21" s="363"/>
      <c r="O21" s="363"/>
    </row>
    <row r="22" spans="1:15" ht="13.5" thickBot="1">
      <c r="A22" s="294"/>
      <c r="B22" s="364" t="s">
        <v>226</v>
      </c>
      <c r="C22" s="450"/>
      <c r="D22" s="353">
        <v>4</v>
      </c>
      <c r="E22" s="249"/>
      <c r="F22" s="249"/>
      <c r="G22" s="249"/>
      <c r="H22" s="249"/>
      <c r="I22" s="249"/>
      <c r="J22" s="249"/>
      <c r="K22" s="249"/>
      <c r="L22" s="363"/>
      <c r="M22" s="363"/>
      <c r="N22" s="363"/>
      <c r="O22" s="363"/>
    </row>
    <row r="23" spans="1:15" ht="12.75">
      <c r="A23" s="264" t="s">
        <v>308</v>
      </c>
      <c r="B23" s="365" t="s">
        <v>5</v>
      </c>
      <c r="C23" s="451"/>
      <c r="D23" s="361">
        <v>1</v>
      </c>
      <c r="E23" s="249"/>
      <c r="F23" s="249"/>
      <c r="G23" s="249"/>
      <c r="H23" s="249"/>
      <c r="I23" s="249"/>
      <c r="J23" s="249"/>
      <c r="K23" s="249"/>
      <c r="L23" s="363"/>
      <c r="M23" s="363"/>
      <c r="N23" s="363"/>
      <c r="O23" s="363"/>
    </row>
    <row r="24" spans="1:15" ht="12.75">
      <c r="A24" s="292" t="s">
        <v>82</v>
      </c>
      <c r="B24" s="366" t="s">
        <v>83</v>
      </c>
      <c r="C24" s="448"/>
      <c r="D24" s="362">
        <v>2</v>
      </c>
      <c r="E24" s="249"/>
      <c r="F24" s="249"/>
      <c r="G24" s="249"/>
      <c r="H24" s="249"/>
      <c r="I24" s="249"/>
      <c r="J24" s="249"/>
      <c r="K24" s="249"/>
      <c r="L24" s="363"/>
      <c r="M24" s="363"/>
      <c r="N24" s="363"/>
      <c r="O24" s="363"/>
    </row>
    <row r="25" spans="1:15" ht="12.75">
      <c r="A25" s="292"/>
      <c r="B25" s="367" t="s">
        <v>84</v>
      </c>
      <c r="C25" s="448"/>
      <c r="D25" s="353">
        <v>3</v>
      </c>
      <c r="E25" s="249"/>
      <c r="F25" s="249"/>
      <c r="G25" s="249"/>
      <c r="H25" s="249"/>
      <c r="I25" s="249"/>
      <c r="J25" s="249"/>
      <c r="K25" s="249"/>
      <c r="L25" s="363"/>
      <c r="M25" s="363"/>
      <c r="N25" s="363"/>
      <c r="O25" s="363"/>
    </row>
    <row r="26" spans="1:15" s="369" customFormat="1" ht="13.5" thickBot="1">
      <c r="A26" s="294"/>
      <c r="B26" s="368" t="s">
        <v>6</v>
      </c>
      <c r="C26" s="452"/>
      <c r="D26" s="353">
        <v>4</v>
      </c>
      <c r="E26" s="249"/>
      <c r="F26" s="249"/>
      <c r="G26" s="249"/>
      <c r="H26" s="249"/>
      <c r="I26" s="249"/>
      <c r="J26" s="249"/>
      <c r="K26" s="249"/>
      <c r="L26" s="363"/>
      <c r="M26" s="363"/>
      <c r="N26" s="363"/>
      <c r="O26" s="363"/>
    </row>
    <row r="27" spans="1:11" s="363" customFormat="1" ht="12.75">
      <c r="A27" s="370" t="s">
        <v>309</v>
      </c>
      <c r="B27" s="371" t="s">
        <v>119</v>
      </c>
      <c r="C27" s="453"/>
      <c r="D27" s="372">
        <v>1</v>
      </c>
      <c r="E27" s="249"/>
      <c r="F27" s="249"/>
      <c r="G27" s="249"/>
      <c r="H27" s="249"/>
      <c r="I27" s="249"/>
      <c r="J27" s="249"/>
      <c r="K27" s="249"/>
    </row>
    <row r="28" spans="1:15" ht="12.75">
      <c r="A28" s="292" t="s">
        <v>276</v>
      </c>
      <c r="B28" s="373" t="s">
        <v>116</v>
      </c>
      <c r="C28" s="454"/>
      <c r="D28" s="362">
        <v>2</v>
      </c>
      <c r="E28" s="249"/>
      <c r="F28" s="249"/>
      <c r="G28" s="249"/>
      <c r="H28" s="249"/>
      <c r="I28" s="249"/>
      <c r="J28" s="249"/>
      <c r="K28" s="249"/>
      <c r="L28" s="363"/>
      <c r="M28" s="363"/>
      <c r="N28" s="363"/>
      <c r="O28" s="363"/>
    </row>
    <row r="29" spans="1:15" ht="12.75">
      <c r="A29" s="332"/>
      <c r="B29" s="374" t="s">
        <v>117</v>
      </c>
      <c r="C29" s="454"/>
      <c r="D29" s="362">
        <v>3</v>
      </c>
      <c r="E29" s="249"/>
      <c r="F29" s="249"/>
      <c r="G29" s="249"/>
      <c r="H29" s="249"/>
      <c r="I29" s="249"/>
      <c r="J29" s="249"/>
      <c r="K29" s="249"/>
      <c r="L29" s="363"/>
      <c r="M29" s="363"/>
      <c r="N29" s="363"/>
      <c r="O29" s="363"/>
    </row>
    <row r="30" spans="1:15" ht="14.25" customHeight="1" thickBot="1">
      <c r="A30" s="333"/>
      <c r="B30" s="375" t="s">
        <v>118</v>
      </c>
      <c r="C30" s="455"/>
      <c r="D30" s="353">
        <v>4</v>
      </c>
      <c r="E30" s="249"/>
      <c r="F30" s="249"/>
      <c r="G30" s="249"/>
      <c r="H30" s="249"/>
      <c r="I30" s="249"/>
      <c r="J30" s="249"/>
      <c r="K30" s="249"/>
      <c r="L30" s="363"/>
      <c r="M30" s="363"/>
      <c r="N30" s="363"/>
      <c r="O30" s="363"/>
    </row>
    <row r="31" spans="1:15" ht="12.75">
      <c r="A31" s="264" t="s">
        <v>310</v>
      </c>
      <c r="B31" s="365" t="s">
        <v>151</v>
      </c>
      <c r="C31" s="451"/>
      <c r="D31" s="361">
        <v>1</v>
      </c>
      <c r="E31" s="249"/>
      <c r="F31" s="249"/>
      <c r="G31" s="249"/>
      <c r="H31" s="249"/>
      <c r="I31" s="249"/>
      <c r="J31" s="249"/>
      <c r="K31" s="249"/>
      <c r="L31" s="363"/>
      <c r="M31" s="363"/>
      <c r="N31" s="363"/>
      <c r="O31" s="363"/>
    </row>
    <row r="32" spans="1:15" ht="12.75">
      <c r="A32" s="292" t="s">
        <v>249</v>
      </c>
      <c r="B32" s="366" t="s">
        <v>231</v>
      </c>
      <c r="C32" s="448"/>
      <c r="D32" s="362">
        <v>2</v>
      </c>
      <c r="E32" s="249"/>
      <c r="F32" s="249"/>
      <c r="G32" s="249"/>
      <c r="H32" s="249"/>
      <c r="I32" s="249"/>
      <c r="J32" s="249"/>
      <c r="K32" s="249"/>
      <c r="L32" s="363"/>
      <c r="M32" s="363"/>
      <c r="N32" s="363"/>
      <c r="O32" s="363"/>
    </row>
    <row r="33" spans="1:15" ht="12.75">
      <c r="A33" s="332"/>
      <c r="B33" s="376" t="s">
        <v>242</v>
      </c>
      <c r="C33" s="448"/>
      <c r="D33" s="362">
        <v>3</v>
      </c>
      <c r="E33" s="249"/>
      <c r="F33" s="249"/>
      <c r="G33" s="249"/>
      <c r="H33" s="249"/>
      <c r="I33" s="249"/>
      <c r="J33" s="249"/>
      <c r="K33" s="249"/>
      <c r="L33" s="363"/>
      <c r="M33" s="363"/>
      <c r="N33" s="363"/>
      <c r="O33" s="363"/>
    </row>
    <row r="34" spans="1:15" ht="13.5" thickBot="1">
      <c r="A34" s="333"/>
      <c r="B34" s="368" t="s">
        <v>243</v>
      </c>
      <c r="C34" s="450"/>
      <c r="D34" s="377">
        <v>4</v>
      </c>
      <c r="E34" s="249"/>
      <c r="F34" s="249"/>
      <c r="G34" s="249"/>
      <c r="H34" s="249"/>
      <c r="I34" s="249"/>
      <c r="J34" s="249"/>
      <c r="K34" s="249"/>
      <c r="L34" s="363"/>
      <c r="M34" s="363"/>
      <c r="N34" s="363"/>
      <c r="O34" s="363"/>
    </row>
    <row r="35" spans="1:15" ht="12.75">
      <c r="A35" s="264" t="s">
        <v>311</v>
      </c>
      <c r="B35" s="378" t="s">
        <v>227</v>
      </c>
      <c r="C35" s="447"/>
      <c r="D35" s="379">
        <v>1</v>
      </c>
      <c r="E35" s="249"/>
      <c r="F35" s="249"/>
      <c r="G35" s="249"/>
      <c r="H35" s="249"/>
      <c r="I35" s="249"/>
      <c r="J35" s="249"/>
      <c r="K35" s="249"/>
      <c r="L35" s="363"/>
      <c r="M35" s="363"/>
      <c r="N35" s="363"/>
      <c r="O35" s="363"/>
    </row>
    <row r="36" spans="1:15" ht="12.75">
      <c r="A36" s="279" t="s">
        <v>26</v>
      </c>
      <c r="B36" s="380" t="s">
        <v>228</v>
      </c>
      <c r="C36" s="448"/>
      <c r="D36" s="379">
        <v>2</v>
      </c>
      <c r="E36" s="249"/>
      <c r="F36" s="249"/>
      <c r="G36" s="249"/>
      <c r="H36" s="249"/>
      <c r="I36" s="249"/>
      <c r="J36" s="249"/>
      <c r="K36" s="249"/>
      <c r="L36" s="363"/>
      <c r="M36" s="363"/>
      <c r="N36" s="363"/>
      <c r="O36" s="363"/>
    </row>
    <row r="37" spans="1:15" ht="12.75">
      <c r="A37" s="332"/>
      <c r="B37" s="381" t="s">
        <v>229</v>
      </c>
      <c r="C37" s="448"/>
      <c r="D37" s="362">
        <v>3</v>
      </c>
      <c r="E37" s="249"/>
      <c r="F37" s="249"/>
      <c r="G37" s="249"/>
      <c r="H37" s="249"/>
      <c r="I37" s="249"/>
      <c r="J37" s="249"/>
      <c r="K37" s="249"/>
      <c r="L37" s="363"/>
      <c r="M37" s="363"/>
      <c r="N37" s="363"/>
      <c r="O37" s="363"/>
    </row>
    <row r="38" spans="1:15" ht="13.5" thickBot="1">
      <c r="A38" s="294"/>
      <c r="B38" s="382" t="s">
        <v>230</v>
      </c>
      <c r="C38" s="450"/>
      <c r="D38" s="377">
        <v>4</v>
      </c>
      <c r="E38" s="249"/>
      <c r="F38" s="249"/>
      <c r="G38" s="249"/>
      <c r="H38" s="249"/>
      <c r="I38" s="249"/>
      <c r="J38" s="249"/>
      <c r="K38" s="249"/>
      <c r="L38" s="363"/>
      <c r="M38" s="363"/>
      <c r="N38" s="363"/>
      <c r="O38" s="363"/>
    </row>
    <row r="39" spans="1:15" ht="12.75">
      <c r="A39" s="264" t="s">
        <v>312</v>
      </c>
      <c r="B39" s="360" t="s">
        <v>251</v>
      </c>
      <c r="C39" s="451"/>
      <c r="D39" s="361">
        <v>1</v>
      </c>
      <c r="E39" s="249"/>
      <c r="F39" s="249"/>
      <c r="G39" s="249"/>
      <c r="H39" s="249"/>
      <c r="I39" s="249"/>
      <c r="J39" s="249"/>
      <c r="K39" s="249"/>
      <c r="L39" s="363"/>
      <c r="M39" s="363"/>
      <c r="N39" s="363"/>
      <c r="O39" s="363"/>
    </row>
    <row r="40" spans="1:15" ht="12.75">
      <c r="A40" s="279" t="s">
        <v>274</v>
      </c>
      <c r="B40" s="290" t="s">
        <v>250</v>
      </c>
      <c r="C40" s="448"/>
      <c r="D40" s="362">
        <v>2</v>
      </c>
      <c r="E40" s="249"/>
      <c r="F40" s="249"/>
      <c r="G40" s="249"/>
      <c r="H40" s="249"/>
      <c r="I40" s="249"/>
      <c r="J40" s="249"/>
      <c r="K40" s="249"/>
      <c r="L40" s="363"/>
      <c r="M40" s="363"/>
      <c r="N40" s="363"/>
      <c r="O40" s="363"/>
    </row>
    <row r="41" spans="1:15" ht="12.75">
      <c r="A41" s="292" t="s">
        <v>275</v>
      </c>
      <c r="B41" s="293" t="s">
        <v>252</v>
      </c>
      <c r="C41" s="448"/>
      <c r="D41" s="362">
        <v>3</v>
      </c>
      <c r="E41" s="249"/>
      <c r="F41" s="249"/>
      <c r="G41" s="249"/>
      <c r="H41" s="249"/>
      <c r="I41" s="249"/>
      <c r="J41" s="249"/>
      <c r="K41" s="249"/>
      <c r="L41" s="363"/>
      <c r="M41" s="363"/>
      <c r="N41" s="363"/>
      <c r="O41" s="363"/>
    </row>
    <row r="42" spans="1:15" ht="14.25" customHeight="1" thickBot="1">
      <c r="A42" s="294"/>
      <c r="B42" s="295" t="s">
        <v>253</v>
      </c>
      <c r="C42" s="452"/>
      <c r="D42" s="353">
        <v>4</v>
      </c>
      <c r="E42" s="249"/>
      <c r="F42" s="249"/>
      <c r="G42" s="249"/>
      <c r="H42" s="249"/>
      <c r="I42" s="249"/>
      <c r="J42" s="249"/>
      <c r="K42" s="249"/>
      <c r="L42" s="363"/>
      <c r="M42" s="363"/>
      <c r="N42" s="363"/>
      <c r="O42" s="363"/>
    </row>
    <row r="43" spans="1:15" ht="12.75">
      <c r="A43" s="264" t="s">
        <v>313</v>
      </c>
      <c r="B43" s="360" t="s">
        <v>1</v>
      </c>
      <c r="C43" s="451"/>
      <c r="D43" s="361">
        <v>1</v>
      </c>
      <c r="E43" s="249"/>
      <c r="F43" s="249"/>
      <c r="G43" s="249"/>
      <c r="H43" s="249"/>
      <c r="I43" s="249"/>
      <c r="J43" s="249"/>
      <c r="K43" s="249"/>
      <c r="L43" s="363"/>
      <c r="M43" s="363"/>
      <c r="N43" s="363"/>
      <c r="O43" s="363"/>
    </row>
    <row r="44" spans="1:15" ht="12.75">
      <c r="A44" s="292" t="s">
        <v>134</v>
      </c>
      <c r="B44" s="290" t="s">
        <v>75</v>
      </c>
      <c r="C44" s="448"/>
      <c r="D44" s="362">
        <v>2</v>
      </c>
      <c r="E44" s="249"/>
      <c r="F44" s="249"/>
      <c r="G44" s="249"/>
      <c r="H44" s="249"/>
      <c r="I44" s="249"/>
      <c r="J44" s="249"/>
      <c r="K44" s="249"/>
      <c r="L44" s="363"/>
      <c r="M44" s="363"/>
      <c r="N44" s="363"/>
      <c r="O44" s="363"/>
    </row>
    <row r="45" spans="1:15" ht="12.75">
      <c r="A45" s="292"/>
      <c r="B45" s="383" t="s">
        <v>78</v>
      </c>
      <c r="C45" s="448"/>
      <c r="D45" s="353">
        <v>3</v>
      </c>
      <c r="E45" s="249"/>
      <c r="F45" s="249"/>
      <c r="G45" s="249"/>
      <c r="H45" s="249"/>
      <c r="I45" s="249"/>
      <c r="J45" s="249"/>
      <c r="K45" s="249"/>
      <c r="L45" s="363"/>
      <c r="M45" s="363"/>
      <c r="N45" s="363"/>
      <c r="O45" s="363"/>
    </row>
    <row r="46" spans="1:15" ht="13.5" thickBot="1">
      <c r="A46" s="333"/>
      <c r="B46" s="364" t="s">
        <v>10</v>
      </c>
      <c r="C46" s="450"/>
      <c r="D46" s="377">
        <v>4</v>
      </c>
      <c r="E46" s="249"/>
      <c r="F46" s="249"/>
      <c r="G46" s="249"/>
      <c r="H46" s="249"/>
      <c r="I46" s="249"/>
      <c r="J46" s="249"/>
      <c r="K46" s="249"/>
      <c r="L46" s="363"/>
      <c r="M46" s="363"/>
      <c r="N46" s="363"/>
      <c r="O46" s="363"/>
    </row>
    <row r="47" spans="1:15" ht="12.75">
      <c r="A47" s="264" t="s">
        <v>314</v>
      </c>
      <c r="B47" s="365" t="s">
        <v>234</v>
      </c>
      <c r="C47" s="451"/>
      <c r="D47" s="361">
        <v>1</v>
      </c>
      <c r="E47" s="249"/>
      <c r="F47" s="249"/>
      <c r="G47" s="249"/>
      <c r="H47" s="249"/>
      <c r="I47" s="249"/>
      <c r="J47" s="249"/>
      <c r="K47" s="249"/>
      <c r="L47" s="363"/>
      <c r="M47" s="363"/>
      <c r="N47" s="363"/>
      <c r="O47" s="363"/>
    </row>
    <row r="48" spans="1:15" ht="12.75">
      <c r="A48" s="292" t="s">
        <v>81</v>
      </c>
      <c r="B48" s="366" t="s">
        <v>235</v>
      </c>
      <c r="C48" s="448"/>
      <c r="D48" s="362">
        <v>2</v>
      </c>
      <c r="E48" s="249"/>
      <c r="F48" s="249"/>
      <c r="G48" s="249"/>
      <c r="H48" s="249"/>
      <c r="I48" s="249"/>
      <c r="J48" s="249"/>
      <c r="K48" s="249"/>
      <c r="L48" s="363"/>
      <c r="M48" s="363"/>
      <c r="N48" s="363"/>
      <c r="O48" s="363"/>
    </row>
    <row r="49" spans="1:15" ht="12.75">
      <c r="A49" s="292"/>
      <c r="B49" s="367" t="s">
        <v>236</v>
      </c>
      <c r="C49" s="448"/>
      <c r="D49" s="353">
        <v>3</v>
      </c>
      <c r="E49" s="249"/>
      <c r="F49" s="249"/>
      <c r="G49" s="249"/>
      <c r="H49" s="249"/>
      <c r="I49" s="249"/>
      <c r="J49" s="249"/>
      <c r="K49" s="249"/>
      <c r="L49" s="363"/>
      <c r="M49" s="363"/>
      <c r="N49" s="363"/>
      <c r="O49" s="363"/>
    </row>
    <row r="50" spans="1:15" ht="13.5" thickBot="1">
      <c r="A50" s="294"/>
      <c r="B50" s="368" t="s">
        <v>237</v>
      </c>
      <c r="C50" s="450"/>
      <c r="D50" s="377">
        <v>4</v>
      </c>
      <c r="E50" s="249"/>
      <c r="F50" s="249"/>
      <c r="G50" s="249"/>
      <c r="H50" s="249"/>
      <c r="I50" s="249"/>
      <c r="J50" s="249"/>
      <c r="K50" s="249"/>
      <c r="L50" s="363"/>
      <c r="M50" s="363"/>
      <c r="N50" s="363"/>
      <c r="O50" s="363"/>
    </row>
    <row r="51" spans="1:15" ht="12.75">
      <c r="A51" s="264" t="s">
        <v>315</v>
      </c>
      <c r="B51" s="360" t="s">
        <v>101</v>
      </c>
      <c r="C51" s="451"/>
      <c r="D51" s="361">
        <v>1</v>
      </c>
      <c r="E51" s="249"/>
      <c r="F51" s="249"/>
      <c r="G51" s="249"/>
      <c r="H51" s="249"/>
      <c r="I51" s="249"/>
      <c r="J51" s="249"/>
      <c r="K51" s="249"/>
      <c r="L51" s="363"/>
      <c r="M51" s="363"/>
      <c r="N51" s="363"/>
      <c r="O51" s="363"/>
    </row>
    <row r="52" spans="1:15" ht="12.75">
      <c r="A52" s="292" t="s">
        <v>27</v>
      </c>
      <c r="B52" s="290" t="s">
        <v>102</v>
      </c>
      <c r="C52" s="448"/>
      <c r="D52" s="362">
        <v>2</v>
      </c>
      <c r="E52" s="249"/>
      <c r="F52" s="249"/>
      <c r="G52" s="249"/>
      <c r="H52" s="249"/>
      <c r="I52" s="249"/>
      <c r="J52" s="249"/>
      <c r="K52" s="249"/>
      <c r="L52" s="363"/>
      <c r="M52" s="363"/>
      <c r="N52" s="363"/>
      <c r="O52" s="363"/>
    </row>
    <row r="53" spans="1:15" ht="12.75">
      <c r="A53" s="292"/>
      <c r="B53" s="293" t="s">
        <v>100</v>
      </c>
      <c r="C53" s="448"/>
      <c r="D53" s="362">
        <v>3</v>
      </c>
      <c r="E53" s="249"/>
      <c r="F53" s="249"/>
      <c r="G53" s="249"/>
      <c r="H53" s="249"/>
      <c r="I53" s="249"/>
      <c r="J53" s="249"/>
      <c r="K53" s="249"/>
      <c r="L53" s="363"/>
      <c r="M53" s="363"/>
      <c r="N53" s="363"/>
      <c r="O53" s="363"/>
    </row>
    <row r="54" spans="1:15" ht="13.5" thickBot="1">
      <c r="A54" s="294"/>
      <c r="B54" s="364" t="s">
        <v>13</v>
      </c>
      <c r="C54" s="450"/>
      <c r="D54" s="377">
        <v>4</v>
      </c>
      <c r="E54" s="249"/>
      <c r="F54" s="249"/>
      <c r="G54" s="249"/>
      <c r="H54" s="249"/>
      <c r="I54" s="249"/>
      <c r="J54" s="249"/>
      <c r="K54" s="249"/>
      <c r="L54" s="363"/>
      <c r="M54" s="363"/>
      <c r="N54" s="363"/>
      <c r="O54" s="363"/>
    </row>
    <row r="55" spans="3:5" ht="12.75">
      <c r="C55" s="424"/>
      <c r="D55" s="251"/>
      <c r="E55" s="249"/>
    </row>
    <row r="56" spans="1:5" ht="12.75">
      <c r="A56" s="384"/>
      <c r="C56" s="424"/>
      <c r="D56" s="251"/>
      <c r="E56" s="249"/>
    </row>
    <row r="57" spans="1:10" ht="12.75">
      <c r="A57" s="341"/>
      <c r="B57" s="249"/>
      <c r="C57" s="472"/>
      <c r="D57" s="472"/>
      <c r="E57" s="472"/>
      <c r="F57" s="472"/>
      <c r="G57" s="472"/>
      <c r="H57" s="472"/>
      <c r="I57" s="472"/>
      <c r="J57" s="472"/>
    </row>
    <row r="58" spans="1:10" ht="12.75">
      <c r="A58" s="249"/>
      <c r="B58" s="249"/>
      <c r="C58" s="471"/>
      <c r="D58" s="471"/>
      <c r="E58" s="471"/>
      <c r="F58" s="471"/>
      <c r="G58" s="471"/>
      <c r="H58" s="471"/>
      <c r="I58" s="471"/>
      <c r="J58" s="471"/>
    </row>
    <row r="59" spans="1:10" ht="12.75">
      <c r="A59" s="249"/>
      <c r="B59" s="249"/>
      <c r="C59" s="471"/>
      <c r="D59" s="471"/>
      <c r="E59" s="471"/>
      <c r="F59" s="471"/>
      <c r="G59" s="471"/>
      <c r="H59" s="471"/>
      <c r="I59" s="471"/>
      <c r="J59" s="471"/>
    </row>
    <row r="60" spans="1:10" ht="12.75">
      <c r="A60" s="249"/>
      <c r="B60" s="249"/>
      <c r="C60" s="471"/>
      <c r="D60" s="471"/>
      <c r="E60" s="471"/>
      <c r="F60" s="471"/>
      <c r="G60" s="471"/>
      <c r="H60" s="471"/>
      <c r="I60" s="471"/>
      <c r="J60" s="471"/>
    </row>
    <row r="61" spans="1:10" ht="12.75">
      <c r="A61" s="249"/>
      <c r="B61" s="249"/>
      <c r="C61" s="471"/>
      <c r="D61" s="471"/>
      <c r="E61" s="471"/>
      <c r="F61" s="471"/>
      <c r="G61" s="471"/>
      <c r="H61" s="471"/>
      <c r="I61" s="471"/>
      <c r="J61" s="471"/>
    </row>
    <row r="62" spans="1:10" ht="12.75">
      <c r="A62" s="249"/>
      <c r="B62" s="249"/>
      <c r="C62" s="471"/>
      <c r="D62" s="471"/>
      <c r="E62" s="471"/>
      <c r="F62" s="471"/>
      <c r="G62" s="471"/>
      <c r="H62" s="471"/>
      <c r="I62" s="471"/>
      <c r="J62" s="471"/>
    </row>
    <row r="63" spans="1:10" ht="12.75">
      <c r="A63" s="249"/>
      <c r="B63" s="249"/>
      <c r="C63" s="471"/>
      <c r="D63" s="471"/>
      <c r="E63" s="471"/>
      <c r="F63" s="471"/>
      <c r="G63" s="471"/>
      <c r="H63" s="471"/>
      <c r="I63" s="471"/>
      <c r="J63" s="471"/>
    </row>
    <row r="64" spans="1:10" ht="12.75">
      <c r="A64" s="249"/>
      <c r="B64" s="249"/>
      <c r="C64" s="471"/>
      <c r="D64" s="471"/>
      <c r="E64" s="471"/>
      <c r="F64" s="471"/>
      <c r="G64" s="471"/>
      <c r="H64" s="471"/>
      <c r="I64" s="471"/>
      <c r="J64" s="471"/>
    </row>
    <row r="65" spans="1:10" ht="12.75">
      <c r="A65" s="249"/>
      <c r="B65" s="249"/>
      <c r="C65" s="471"/>
      <c r="D65" s="471"/>
      <c r="E65" s="471"/>
      <c r="F65" s="471"/>
      <c r="G65" s="471"/>
      <c r="H65" s="471"/>
      <c r="I65" s="471"/>
      <c r="J65" s="471"/>
    </row>
    <row r="66" spans="3:6" ht="12.75">
      <c r="C66" s="424"/>
      <c r="D66" s="251"/>
      <c r="E66" s="249"/>
      <c r="F66" s="249"/>
    </row>
    <row r="67" spans="3:6" ht="12.75">
      <c r="C67" s="424"/>
      <c r="D67" s="251"/>
      <c r="E67" s="249"/>
      <c r="F67" s="249"/>
    </row>
    <row r="68" spans="3:6" ht="12.75">
      <c r="C68" s="424"/>
      <c r="D68" s="251"/>
      <c r="E68" s="249"/>
      <c r="F68" s="249"/>
    </row>
    <row r="69" spans="3:6" ht="12.75">
      <c r="C69" s="424"/>
      <c r="D69" s="251"/>
      <c r="E69" s="249"/>
      <c r="F69" s="249"/>
    </row>
    <row r="70" spans="3:6" ht="12.75">
      <c r="C70" s="424"/>
      <c r="D70" s="251"/>
      <c r="E70" s="249"/>
      <c r="F70" s="249"/>
    </row>
  </sheetData>
  <sheetProtection sheet="1" objects="1" scenarios="1" selectLockedCells="1"/>
  <mergeCells count="9">
    <mergeCell ref="C58:J58"/>
    <mergeCell ref="C59:J59"/>
    <mergeCell ref="C57:J57"/>
    <mergeCell ref="C60:J60"/>
    <mergeCell ref="C65:J65"/>
    <mergeCell ref="C61:J61"/>
    <mergeCell ref="C62:J62"/>
    <mergeCell ref="C63:J63"/>
    <mergeCell ref="C64:J64"/>
  </mergeCells>
  <dataValidations count="1">
    <dataValidation allowBlank="1" showInputMessage="1" showErrorMessage="1" promptTitle="Zutreffendes ankreuzen!" prompt="Pro Fragestellung nur eine Antwort ankreuzen." sqref="C15:C54"/>
  </dataValidations>
  <printOptions/>
  <pageMargins left="0.787401575" right="0.787401575" top="0.82" bottom="0.984251969" header="0.4921259845" footer="0.4921259845"/>
  <pageSetup fitToHeight="2" fitToWidth="1" horizontalDpi="600" verticalDpi="600" orientation="portrait" paperSize="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W57"/>
  <sheetViews>
    <sheetView showGridLines="0" showRowColHeaders="0" zoomScale="75" zoomScaleNormal="75" zoomScalePageLayoutView="0" workbookViewId="0" topLeftCell="A1">
      <selection activeCell="K8" sqref="K8"/>
    </sheetView>
  </sheetViews>
  <sheetFormatPr defaultColWidth="10.8515625" defaultRowHeight="12.75"/>
  <cols>
    <col min="1" max="1" width="10.8515625" style="0" customWidth="1"/>
    <col min="2" max="2" width="14.00390625" style="0" bestFit="1" customWidth="1"/>
    <col min="3" max="3" width="11.57421875" style="0" bestFit="1" customWidth="1"/>
    <col min="4" max="4" width="10.8515625" style="0" customWidth="1"/>
    <col min="5" max="6" width="11.57421875" style="0" bestFit="1" customWidth="1"/>
    <col min="7" max="7" width="10.8515625" style="0" customWidth="1"/>
    <col min="8" max="8" width="12.57421875" style="0" customWidth="1"/>
    <col min="9" max="9" width="0.9921875" style="0" customWidth="1"/>
    <col min="10" max="10" width="8.7109375" style="0" customWidth="1"/>
    <col min="11" max="12" width="10.8515625" style="0" customWidth="1"/>
    <col min="13" max="14" width="11.57421875" style="0" bestFit="1" customWidth="1"/>
    <col min="15" max="17" width="10.8515625" style="0" customWidth="1"/>
    <col min="18" max="18" width="6.7109375" style="0" customWidth="1"/>
  </cols>
  <sheetData>
    <row r="1" spans="1:23" ht="18.75" thickBot="1">
      <c r="A1" s="32" t="s">
        <v>74</v>
      </c>
      <c r="B1" s="28"/>
      <c r="C1" s="28"/>
      <c r="D1" s="28"/>
      <c r="E1" s="28"/>
      <c r="F1" s="33">
        <f>IF(fragebogenbetrieb!B2="","",fragebogenbetrieb!B2)</f>
      </c>
      <c r="G1" s="28"/>
      <c r="H1" s="28"/>
      <c r="I1" s="134"/>
      <c r="J1" s="29"/>
      <c r="K1" s="136" t="s">
        <v>244</v>
      </c>
      <c r="L1" s="220">
        <f>fragebogenkuh!B2</f>
        <v>0</v>
      </c>
      <c r="M1" s="136"/>
      <c r="N1" s="221"/>
      <c r="O1" s="193"/>
      <c r="P1" s="193"/>
      <c r="Q1" s="193"/>
      <c r="R1" s="207"/>
      <c r="S1" s="17"/>
      <c r="U1" s="244"/>
      <c r="V1" s="30"/>
      <c r="W1" s="30"/>
    </row>
    <row r="2" spans="1:19" ht="13.5" thickBot="1">
      <c r="A2" s="157" t="s">
        <v>55</v>
      </c>
      <c r="B2" s="158">
        <f>IF(fragebogenbetrieb!B3="","",fragebogenbetrieb!B3)</f>
      </c>
      <c r="C2" s="18"/>
      <c r="D2" s="18"/>
      <c r="E2" s="17"/>
      <c r="F2" s="17"/>
      <c r="G2" s="17" t="s">
        <v>295</v>
      </c>
      <c r="H2" s="17"/>
      <c r="I2" s="34"/>
      <c r="J2" s="17"/>
      <c r="K2" s="136" t="s">
        <v>80</v>
      </c>
      <c r="L2" s="192"/>
      <c r="M2" s="193"/>
      <c r="N2" s="203">
        <f>fragebogenkuh!C3</f>
        <v>0</v>
      </c>
      <c r="O2" s="216" t="s">
        <v>294</v>
      </c>
      <c r="P2" s="216"/>
      <c r="Q2" s="28"/>
      <c r="R2" s="217">
        <f>fragebogenkuh!C14</f>
        <v>0</v>
      </c>
      <c r="S2" s="17"/>
    </row>
    <row r="3" spans="1:19" ht="13.5" thickBot="1">
      <c r="A3" s="21"/>
      <c r="B3" s="17"/>
      <c r="C3" s="17"/>
      <c r="D3" s="17"/>
      <c r="E3" s="17"/>
      <c r="F3" s="17"/>
      <c r="G3" s="17"/>
      <c r="H3" s="17"/>
      <c r="I3" s="34"/>
      <c r="J3" s="17"/>
      <c r="K3" s="168" t="s">
        <v>204</v>
      </c>
      <c r="L3" s="30"/>
      <c r="M3" s="30" t="s">
        <v>143</v>
      </c>
      <c r="N3" s="204">
        <f>fragebogenkuh!C4</f>
        <v>0</v>
      </c>
      <c r="O3" s="218" t="s">
        <v>293</v>
      </c>
      <c r="P3" s="24"/>
      <c r="Q3" s="24"/>
      <c r="R3" s="213">
        <f>fragebogenkuh!C13</f>
        <v>0</v>
      </c>
      <c r="S3" s="17"/>
    </row>
    <row r="4" spans="1:19" ht="15.75" thickBot="1">
      <c r="A4" s="68" t="str">
        <f>fragebogenbetrieb!A4</f>
        <v>ha LN (ohne Spezialkulturen):</v>
      </c>
      <c r="B4" s="226"/>
      <c r="C4" s="227"/>
      <c r="D4" s="228"/>
      <c r="E4" s="69">
        <f>IF(fragebogenbetrieb!C4="","",fragebogenbetrieb!C4)</f>
      </c>
      <c r="F4" s="17"/>
      <c r="G4" s="17"/>
      <c r="H4" s="17"/>
      <c r="I4" s="34"/>
      <c r="J4" s="17"/>
      <c r="K4" s="168" t="s">
        <v>351</v>
      </c>
      <c r="L4" s="30"/>
      <c r="M4" s="30"/>
      <c r="N4" s="205">
        <f>fragebogenkuh!C5</f>
        <v>0</v>
      </c>
      <c r="O4" s="219" t="s">
        <v>260</v>
      </c>
      <c r="P4" s="24"/>
      <c r="Q4" s="214"/>
      <c r="R4" s="215">
        <f>fragebogenkuh!C12</f>
        <v>0</v>
      </c>
      <c r="S4" s="17"/>
    </row>
    <row r="5" spans="1:19" ht="15">
      <c r="A5" s="229" t="s">
        <v>348</v>
      </c>
      <c r="B5" s="230"/>
      <c r="C5" s="231"/>
      <c r="D5" s="232"/>
      <c r="E5" s="422">
        <f>fragebogenbetrieb!C5+fragebogenbetrieb!C6</f>
        <v>0</v>
      </c>
      <c r="F5" s="17"/>
      <c r="G5" s="17"/>
      <c r="H5" s="17"/>
      <c r="I5" s="34"/>
      <c r="J5" s="17"/>
      <c r="K5" s="168" t="s">
        <v>76</v>
      </c>
      <c r="L5" s="30"/>
      <c r="M5" s="30"/>
      <c r="N5" s="412">
        <f>fragebogenkuh!C8</f>
        <v>0</v>
      </c>
      <c r="O5" s="416"/>
      <c r="P5" s="193"/>
      <c r="Q5" s="193"/>
      <c r="R5" s="417"/>
      <c r="S5" s="17"/>
    </row>
    <row r="6" spans="1:19" ht="12.75">
      <c r="A6" s="224" t="s">
        <v>256</v>
      </c>
      <c r="B6" s="234"/>
      <c r="C6" s="234"/>
      <c r="D6" s="235"/>
      <c r="E6" s="233">
        <f>IF(fragebogenbetrieb!B8="","",fragebogenbetrieb!B8)</f>
      </c>
      <c r="F6" s="17"/>
      <c r="G6" s="17"/>
      <c r="H6" s="17"/>
      <c r="I6" s="34"/>
      <c r="J6" s="17"/>
      <c r="K6" s="168" t="s">
        <v>156</v>
      </c>
      <c r="L6" s="30"/>
      <c r="M6" s="30"/>
      <c r="N6" s="412">
        <f>fragebogenkuh!C9</f>
        <v>0</v>
      </c>
      <c r="O6" s="21"/>
      <c r="P6" s="17"/>
      <c r="Q6" s="17"/>
      <c r="R6" s="23"/>
      <c r="S6" s="17"/>
    </row>
    <row r="7" spans="1:19" ht="14.25">
      <c r="A7" s="224" t="s">
        <v>257</v>
      </c>
      <c r="B7" s="234"/>
      <c r="C7" s="234"/>
      <c r="D7" s="232"/>
      <c r="E7" s="233">
        <f>IF(fragebogenbetrieb!B9="","",fragebogenbetrieb!B9)</f>
      </c>
      <c r="F7" s="17"/>
      <c r="G7" s="17"/>
      <c r="H7" s="17"/>
      <c r="I7" s="34"/>
      <c r="J7" s="17"/>
      <c r="K7" s="168" t="s">
        <v>77</v>
      </c>
      <c r="L7" s="30"/>
      <c r="M7" s="30"/>
      <c r="N7" s="413">
        <f>fragebogenkuh!C10</f>
        <v>0</v>
      </c>
      <c r="O7" s="418"/>
      <c r="P7" s="45"/>
      <c r="Q7" s="45"/>
      <c r="R7" s="208"/>
      <c r="S7" s="17"/>
    </row>
    <row r="8" spans="1:19" ht="15.75" thickBot="1">
      <c r="A8" s="81" t="s">
        <v>258</v>
      </c>
      <c r="B8" s="79"/>
      <c r="C8" s="236"/>
      <c r="D8" s="237"/>
      <c r="E8" s="196">
        <f>IF(fragebogenbetrieb!B10="","",fragebogenbetrieb!B10)</f>
      </c>
      <c r="F8" s="17"/>
      <c r="G8" s="17"/>
      <c r="H8" s="17"/>
      <c r="I8" s="34"/>
      <c r="J8" s="17"/>
      <c r="K8" s="195" t="s">
        <v>352</v>
      </c>
      <c r="L8" s="30"/>
      <c r="M8" s="30"/>
      <c r="N8" s="414">
        <f>fragebogenkuh!C11</f>
        <v>0</v>
      </c>
      <c r="O8" s="419"/>
      <c r="P8" s="43"/>
      <c r="Q8" s="45"/>
      <c r="R8" s="208"/>
      <c r="S8" s="17"/>
    </row>
    <row r="9" spans="1:19" ht="15" thickBot="1">
      <c r="A9" s="21"/>
      <c r="B9" s="17"/>
      <c r="C9" s="17"/>
      <c r="D9" s="17"/>
      <c r="E9" s="17"/>
      <c r="F9" s="17"/>
      <c r="G9" s="17"/>
      <c r="H9" s="17"/>
      <c r="I9" s="34"/>
      <c r="J9" s="17"/>
      <c r="K9" s="200" t="s">
        <v>157</v>
      </c>
      <c r="L9" s="31"/>
      <c r="M9" s="31"/>
      <c r="N9" s="415">
        <f>fragebogenkuh!C6</f>
        <v>0</v>
      </c>
      <c r="O9" s="418"/>
      <c r="P9" s="45"/>
      <c r="Q9" s="45"/>
      <c r="R9" s="208"/>
      <c r="S9" s="17"/>
    </row>
    <row r="10" spans="1:19" ht="14.25">
      <c r="A10" s="21"/>
      <c r="B10" s="17"/>
      <c r="C10" s="17"/>
      <c r="D10" s="17"/>
      <c r="E10" s="17"/>
      <c r="F10" s="17"/>
      <c r="G10" s="17"/>
      <c r="H10" s="17"/>
      <c r="I10" s="34"/>
      <c r="J10" s="17"/>
      <c r="K10" s="17"/>
      <c r="L10" s="17"/>
      <c r="M10" s="17"/>
      <c r="N10" s="17"/>
      <c r="O10" s="45"/>
      <c r="P10" s="45"/>
      <c r="Q10" s="45"/>
      <c r="R10" s="208"/>
      <c r="S10" s="17"/>
    </row>
    <row r="11" spans="1:19" ht="18.75" thickBot="1">
      <c r="A11" s="65" t="s">
        <v>58</v>
      </c>
      <c r="B11" s="24"/>
      <c r="C11" s="24"/>
      <c r="D11" s="24"/>
      <c r="E11" s="24"/>
      <c r="F11" s="24"/>
      <c r="G11" s="24"/>
      <c r="H11" s="31"/>
      <c r="I11" s="44"/>
      <c r="J11" s="31"/>
      <c r="K11" s="66" t="s">
        <v>66</v>
      </c>
      <c r="L11" s="24"/>
      <c r="M11" s="24"/>
      <c r="N11" s="24"/>
      <c r="O11" s="24"/>
      <c r="P11" s="24"/>
      <c r="Q11" s="24"/>
      <c r="R11" s="25"/>
      <c r="S11" s="17"/>
    </row>
    <row r="12" spans="1:19" ht="15.75">
      <c r="A12" s="40" t="s">
        <v>59</v>
      </c>
      <c r="B12" s="1"/>
      <c r="C12" s="35">
        <f>Analysetabelle!N83</f>
        <v>0</v>
      </c>
      <c r="D12" s="35" t="str">
        <f>"von "&amp;Analysetabelle!M83</f>
        <v>von 56</v>
      </c>
      <c r="E12" s="36" t="s">
        <v>57</v>
      </c>
      <c r="F12" s="167">
        <f>Analysetabelle!N83/Analysetabelle!M83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c r="S12" s="17"/>
    </row>
    <row r="13" spans="1:19" ht="14.25">
      <c r="A13" s="137" t="s">
        <v>203</v>
      </c>
      <c r="B13" s="19"/>
      <c r="C13" s="19"/>
      <c r="D13" s="19"/>
      <c r="E13" s="19"/>
      <c r="F13" s="19"/>
      <c r="G13" s="19"/>
      <c r="H13" s="133"/>
      <c r="I13" s="76"/>
      <c r="J13" s="19"/>
      <c r="K13" s="77" t="s">
        <v>145</v>
      </c>
      <c r="L13" s="19"/>
      <c r="M13" s="19"/>
      <c r="N13" s="19"/>
      <c r="O13" s="19"/>
      <c r="P13" s="19"/>
      <c r="Q13" s="19"/>
      <c r="R13" s="67"/>
      <c r="S13" s="17"/>
    </row>
    <row r="14" spans="1:19" ht="12.75">
      <c r="A14" s="21" t="s">
        <v>103</v>
      </c>
      <c r="B14" s="17"/>
      <c r="C14" s="17"/>
      <c r="D14" s="17"/>
      <c r="E14" s="17"/>
      <c r="F14" s="17"/>
      <c r="G14" s="17"/>
      <c r="H14" s="17"/>
      <c r="I14" s="34"/>
      <c r="J14" s="17"/>
      <c r="K14" s="17" t="s">
        <v>146</v>
      </c>
      <c r="L14" s="17"/>
      <c r="M14" s="19"/>
      <c r="N14" s="19"/>
      <c r="O14" s="19"/>
      <c r="P14" s="19"/>
      <c r="Q14" s="19"/>
      <c r="R14" s="67"/>
      <c r="S14" s="17"/>
    </row>
    <row r="15" spans="1:19" ht="12.75">
      <c r="A15" s="21"/>
      <c r="B15" s="17"/>
      <c r="C15" s="17"/>
      <c r="D15" s="17"/>
      <c r="E15" s="17"/>
      <c r="F15" s="17"/>
      <c r="G15" s="17"/>
      <c r="H15" s="30"/>
      <c r="I15" s="34"/>
      <c r="J15" s="30"/>
      <c r="K15" s="30"/>
      <c r="L15" s="17"/>
      <c r="M15" s="17"/>
      <c r="N15" s="17"/>
      <c r="O15" s="17"/>
      <c r="P15" s="17"/>
      <c r="Q15" s="17"/>
      <c r="R15" s="23"/>
      <c r="S15" s="17"/>
    </row>
    <row r="16" spans="1:19" ht="12.75">
      <c r="A16" s="21"/>
      <c r="B16" s="17"/>
      <c r="C16" s="17"/>
      <c r="D16" s="17"/>
      <c r="E16" s="17"/>
      <c r="F16" s="17"/>
      <c r="G16" s="17"/>
      <c r="H16" s="30"/>
      <c r="I16" s="34"/>
      <c r="J16" s="30"/>
      <c r="K16" s="30"/>
      <c r="L16" s="17"/>
      <c r="M16" s="17"/>
      <c r="N16" s="17"/>
      <c r="O16" s="17"/>
      <c r="P16" s="17"/>
      <c r="Q16" s="17"/>
      <c r="R16" s="23"/>
      <c r="S16" s="17"/>
    </row>
    <row r="17" spans="1:19" ht="12.75">
      <c r="A17" s="21"/>
      <c r="B17" s="17"/>
      <c r="C17" s="17"/>
      <c r="D17" s="17"/>
      <c r="E17" s="17"/>
      <c r="F17" s="17"/>
      <c r="G17" s="17"/>
      <c r="H17" s="30"/>
      <c r="I17" s="34"/>
      <c r="J17" s="30"/>
      <c r="K17" s="30"/>
      <c r="L17" s="17"/>
      <c r="M17" s="17"/>
      <c r="N17" s="17"/>
      <c r="O17" s="17"/>
      <c r="P17" s="17"/>
      <c r="Q17" s="17"/>
      <c r="R17" s="23"/>
      <c r="S17" s="17"/>
    </row>
    <row r="18" spans="1:19" ht="12.75">
      <c r="A18" s="21"/>
      <c r="B18" s="17"/>
      <c r="C18" s="17"/>
      <c r="D18" s="17"/>
      <c r="E18" s="17"/>
      <c r="F18" s="17"/>
      <c r="G18" s="17"/>
      <c r="H18" s="30"/>
      <c r="I18" s="34"/>
      <c r="J18" s="30"/>
      <c r="K18" s="30"/>
      <c r="L18" s="17"/>
      <c r="M18" s="17"/>
      <c r="N18" s="17"/>
      <c r="O18" s="17"/>
      <c r="P18" s="17"/>
      <c r="Q18" s="17"/>
      <c r="R18" s="23"/>
      <c r="S18" s="17"/>
    </row>
    <row r="19" spans="1:19" ht="12.75">
      <c r="A19" s="21"/>
      <c r="B19" s="17"/>
      <c r="C19" s="17"/>
      <c r="D19" s="17"/>
      <c r="E19" s="17"/>
      <c r="F19" s="17"/>
      <c r="G19" s="17"/>
      <c r="H19" s="30"/>
      <c r="I19" s="34"/>
      <c r="J19" s="30"/>
      <c r="K19" s="30"/>
      <c r="L19" s="17"/>
      <c r="M19" s="17"/>
      <c r="N19" s="17"/>
      <c r="O19" s="17"/>
      <c r="P19" s="17"/>
      <c r="Q19" s="17"/>
      <c r="R19" s="23"/>
      <c r="S19" s="17"/>
    </row>
    <row r="20" spans="1:19" ht="12.75">
      <c r="A20" s="21"/>
      <c r="B20" s="17"/>
      <c r="C20" s="17"/>
      <c r="D20" s="17"/>
      <c r="E20" s="17"/>
      <c r="F20" s="17"/>
      <c r="G20" s="17"/>
      <c r="H20" s="30"/>
      <c r="I20" s="34"/>
      <c r="J20" s="30"/>
      <c r="K20" s="30"/>
      <c r="L20" s="17"/>
      <c r="M20" s="17"/>
      <c r="N20" s="17"/>
      <c r="O20" s="17"/>
      <c r="P20" s="17"/>
      <c r="Q20" s="17"/>
      <c r="R20" s="23"/>
      <c r="S20" s="17"/>
    </row>
    <row r="21" spans="1:19" ht="12.75">
      <c r="A21" s="21"/>
      <c r="B21" s="17"/>
      <c r="C21" s="17"/>
      <c r="D21" s="17"/>
      <c r="E21" s="17"/>
      <c r="F21" s="17"/>
      <c r="G21" s="17"/>
      <c r="H21" s="30"/>
      <c r="I21" s="34"/>
      <c r="J21" s="30"/>
      <c r="K21" s="30"/>
      <c r="L21" s="17"/>
      <c r="M21" s="17"/>
      <c r="N21" s="17"/>
      <c r="O21" s="17"/>
      <c r="P21" s="17"/>
      <c r="Q21" s="17"/>
      <c r="R21" s="23"/>
      <c r="S21" s="17"/>
    </row>
    <row r="22" spans="1:19" ht="12.75">
      <c r="A22" s="21"/>
      <c r="B22" s="17"/>
      <c r="C22" s="17"/>
      <c r="D22" s="17"/>
      <c r="E22" s="17"/>
      <c r="F22" s="17"/>
      <c r="G22" s="17"/>
      <c r="H22" s="30"/>
      <c r="I22" s="34"/>
      <c r="J22" s="30"/>
      <c r="K22" s="30"/>
      <c r="L22" s="17"/>
      <c r="M22" s="17"/>
      <c r="N22" s="17"/>
      <c r="O22" s="17"/>
      <c r="P22" s="17"/>
      <c r="Q22" s="17"/>
      <c r="R22" s="23"/>
      <c r="S22" s="17"/>
    </row>
    <row r="23" spans="1:19" ht="12.75">
      <c r="A23" s="21"/>
      <c r="B23" s="17"/>
      <c r="C23" s="17"/>
      <c r="D23" s="17"/>
      <c r="E23" s="17"/>
      <c r="F23" s="17"/>
      <c r="G23" s="17"/>
      <c r="H23" s="30"/>
      <c r="I23" s="34"/>
      <c r="J23" s="30"/>
      <c r="K23" s="30"/>
      <c r="L23" s="17"/>
      <c r="M23" s="17"/>
      <c r="N23" s="17"/>
      <c r="O23" s="17"/>
      <c r="P23" s="17"/>
      <c r="Q23" s="17"/>
      <c r="R23" s="23"/>
      <c r="S23" s="17"/>
    </row>
    <row r="24" spans="1:19" ht="12.75">
      <c r="A24" s="21"/>
      <c r="B24" s="17"/>
      <c r="C24" s="17"/>
      <c r="D24" s="17"/>
      <c r="E24" s="17"/>
      <c r="F24" s="17"/>
      <c r="G24" s="17"/>
      <c r="H24" s="30"/>
      <c r="I24" s="34"/>
      <c r="J24" s="30"/>
      <c r="K24" s="30"/>
      <c r="L24" s="17"/>
      <c r="M24" s="17"/>
      <c r="N24" s="17"/>
      <c r="O24" s="17"/>
      <c r="P24" s="17"/>
      <c r="Q24" s="17"/>
      <c r="R24" s="23"/>
      <c r="S24" s="17"/>
    </row>
    <row r="25" spans="1:19" ht="12.75">
      <c r="A25" s="21"/>
      <c r="B25" s="17"/>
      <c r="C25" s="17"/>
      <c r="D25" s="17"/>
      <c r="E25" s="17"/>
      <c r="F25" s="17"/>
      <c r="G25" s="17"/>
      <c r="H25" s="30"/>
      <c r="I25" s="34"/>
      <c r="J25" s="30"/>
      <c r="K25" s="30"/>
      <c r="L25" s="17"/>
      <c r="M25" s="17"/>
      <c r="N25" s="17"/>
      <c r="O25" s="17"/>
      <c r="P25" s="17"/>
      <c r="Q25" s="17"/>
      <c r="R25" s="23"/>
      <c r="S25" s="17"/>
    </row>
    <row r="26" spans="1:19" ht="12.75">
      <c r="A26" s="21"/>
      <c r="B26" s="17"/>
      <c r="C26" s="17"/>
      <c r="D26" s="17"/>
      <c r="E26" s="17"/>
      <c r="F26" s="17"/>
      <c r="G26" s="17"/>
      <c r="H26" s="30"/>
      <c r="I26" s="34"/>
      <c r="J26" s="30"/>
      <c r="K26" s="30"/>
      <c r="L26" s="17"/>
      <c r="M26" s="17"/>
      <c r="N26" s="17"/>
      <c r="O26" s="17"/>
      <c r="P26" s="17"/>
      <c r="Q26" s="17"/>
      <c r="R26" s="23"/>
      <c r="S26" s="17"/>
    </row>
    <row r="27" spans="1:19" ht="12.75">
      <c r="A27" s="21"/>
      <c r="B27" s="17"/>
      <c r="C27" s="17"/>
      <c r="D27" s="17"/>
      <c r="E27" s="17"/>
      <c r="F27" s="17"/>
      <c r="G27" s="17"/>
      <c r="H27" s="30"/>
      <c r="I27" s="34"/>
      <c r="J27" s="30"/>
      <c r="K27" s="30"/>
      <c r="L27" s="17"/>
      <c r="M27" s="17"/>
      <c r="N27" s="17"/>
      <c r="O27" s="17"/>
      <c r="P27" s="17"/>
      <c r="Q27" s="17"/>
      <c r="R27" s="23"/>
      <c r="S27" s="17"/>
    </row>
    <row r="28" spans="1:19" ht="12.75">
      <c r="A28" s="21"/>
      <c r="B28" s="17"/>
      <c r="C28" s="17"/>
      <c r="D28" s="17"/>
      <c r="E28" s="17"/>
      <c r="F28" s="17"/>
      <c r="G28" s="17"/>
      <c r="H28" s="30"/>
      <c r="I28" s="34"/>
      <c r="J28" s="30"/>
      <c r="K28" s="30"/>
      <c r="L28" s="17"/>
      <c r="M28" s="17"/>
      <c r="N28" s="17"/>
      <c r="O28" s="17"/>
      <c r="P28" s="17"/>
      <c r="Q28" s="17"/>
      <c r="R28" s="23"/>
      <c r="S28" s="17"/>
    </row>
    <row r="29" spans="1:19" ht="12.75">
      <c r="A29" s="21"/>
      <c r="B29" s="17"/>
      <c r="C29" s="17"/>
      <c r="D29" s="17"/>
      <c r="E29" s="17"/>
      <c r="F29" s="17"/>
      <c r="G29" s="17"/>
      <c r="H29" s="30"/>
      <c r="I29" s="34"/>
      <c r="J29" s="30"/>
      <c r="K29" s="30"/>
      <c r="L29" s="17"/>
      <c r="M29" s="17"/>
      <c r="N29" s="17"/>
      <c r="O29" s="17"/>
      <c r="P29" s="17"/>
      <c r="Q29" s="17"/>
      <c r="R29" s="23"/>
      <c r="S29" s="17"/>
    </row>
    <row r="30" spans="1:19" ht="12.75">
      <c r="A30" s="21"/>
      <c r="B30" s="17"/>
      <c r="C30" s="17"/>
      <c r="D30" s="17"/>
      <c r="E30" s="17"/>
      <c r="F30" s="17"/>
      <c r="G30" s="17"/>
      <c r="H30" s="30"/>
      <c r="I30" s="34"/>
      <c r="J30" s="30"/>
      <c r="K30" s="30"/>
      <c r="L30" s="17"/>
      <c r="M30" s="17"/>
      <c r="N30" s="17"/>
      <c r="O30" s="17"/>
      <c r="P30" s="17"/>
      <c r="Q30" s="17"/>
      <c r="R30" s="23"/>
      <c r="S30" s="17"/>
    </row>
    <row r="31" spans="1:19" ht="15">
      <c r="A31" s="42" t="s">
        <v>56</v>
      </c>
      <c r="B31" s="17"/>
      <c r="C31" s="17"/>
      <c r="D31" s="17"/>
      <c r="E31" s="17"/>
      <c r="F31" s="17"/>
      <c r="G31" s="17"/>
      <c r="H31" s="30"/>
      <c r="I31" s="34"/>
      <c r="J31" s="30"/>
      <c r="K31" s="43" t="s">
        <v>73</v>
      </c>
      <c r="L31" s="17"/>
      <c r="M31" s="17"/>
      <c r="N31" s="17"/>
      <c r="O31" s="17"/>
      <c r="P31" s="17"/>
      <c r="Q31" s="17"/>
      <c r="R31" s="23"/>
      <c r="S31" s="17"/>
    </row>
    <row r="32" spans="1:19" ht="12.75">
      <c r="A32" s="21"/>
      <c r="B32" s="17"/>
      <c r="C32" s="17"/>
      <c r="D32" s="17"/>
      <c r="E32" s="17"/>
      <c r="F32" s="17"/>
      <c r="G32" s="17"/>
      <c r="H32" s="30"/>
      <c r="I32" s="34"/>
      <c r="J32" s="30"/>
      <c r="K32" s="17"/>
      <c r="L32" s="17"/>
      <c r="M32" s="17"/>
      <c r="N32" s="17"/>
      <c r="O32" s="17"/>
      <c r="P32" s="17"/>
      <c r="Q32" s="17"/>
      <c r="R32" s="23"/>
      <c r="S32" s="17"/>
    </row>
    <row r="33" spans="1:19" ht="12.75">
      <c r="A33" s="21"/>
      <c r="B33" s="17"/>
      <c r="C33" s="17"/>
      <c r="D33" s="17"/>
      <c r="E33" s="17"/>
      <c r="F33" s="17"/>
      <c r="G33" s="17"/>
      <c r="H33" s="30"/>
      <c r="I33" s="34"/>
      <c r="J33" s="30"/>
      <c r="K33" s="30"/>
      <c r="L33" s="17"/>
      <c r="M33" s="17"/>
      <c r="N33" s="17"/>
      <c r="O33" s="17"/>
      <c r="P33" s="17"/>
      <c r="Q33" s="17"/>
      <c r="R33" s="23"/>
      <c r="S33" s="17"/>
    </row>
    <row r="34" spans="1:19" ht="12.75">
      <c r="A34" s="21"/>
      <c r="B34" s="17"/>
      <c r="C34" s="17"/>
      <c r="D34" s="17"/>
      <c r="E34" s="17"/>
      <c r="F34" s="17"/>
      <c r="G34" s="17"/>
      <c r="H34" s="30"/>
      <c r="I34" s="34"/>
      <c r="J34" s="30"/>
      <c r="K34" s="17" t="s">
        <v>267</v>
      </c>
      <c r="L34" s="17"/>
      <c r="M34" s="17"/>
      <c r="N34" s="17"/>
      <c r="O34" s="17"/>
      <c r="P34" s="17"/>
      <c r="Q34" s="17"/>
      <c r="R34" s="23"/>
      <c r="S34" s="17"/>
    </row>
    <row r="35" spans="1:19" ht="12.75">
      <c r="A35" s="21" t="s">
        <v>104</v>
      </c>
      <c r="B35" s="17"/>
      <c r="C35" s="17"/>
      <c r="D35" s="17"/>
      <c r="E35" s="17"/>
      <c r="F35" s="17"/>
      <c r="G35" s="17"/>
      <c r="H35" s="30"/>
      <c r="I35" s="34"/>
      <c r="J35" s="30"/>
      <c r="K35" s="17" t="s">
        <v>268</v>
      </c>
      <c r="L35" s="17"/>
      <c r="M35" s="17"/>
      <c r="N35" s="17"/>
      <c r="O35" s="17"/>
      <c r="P35" s="17"/>
      <c r="Q35" s="17"/>
      <c r="R35" s="23"/>
      <c r="S35" s="17"/>
    </row>
    <row r="36" spans="1:19" ht="12.75">
      <c r="A36" s="21" t="s">
        <v>105</v>
      </c>
      <c r="B36" s="17"/>
      <c r="C36" s="17"/>
      <c r="D36" s="17"/>
      <c r="E36" s="17"/>
      <c r="F36" s="17"/>
      <c r="G36" s="17"/>
      <c r="H36" s="30"/>
      <c r="I36" s="34"/>
      <c r="J36" s="30"/>
      <c r="K36" s="131"/>
      <c r="L36" s="131"/>
      <c r="M36" s="131"/>
      <c r="N36" s="131"/>
      <c r="O36" s="131"/>
      <c r="P36" s="131"/>
      <c r="Q36" s="131"/>
      <c r="R36" s="23"/>
      <c r="S36" s="17"/>
    </row>
    <row r="37" spans="1:19" ht="12.75">
      <c r="A37" s="21" t="s">
        <v>106</v>
      </c>
      <c r="B37" s="17"/>
      <c r="C37" s="17"/>
      <c r="D37" s="17"/>
      <c r="E37" s="17"/>
      <c r="F37" s="17"/>
      <c r="G37" s="17"/>
      <c r="H37" s="30"/>
      <c r="I37" s="34"/>
      <c r="J37" s="30"/>
      <c r="K37" s="131"/>
      <c r="L37" s="131"/>
      <c r="M37" s="131"/>
      <c r="N37" s="131"/>
      <c r="O37" s="131"/>
      <c r="P37" s="131"/>
      <c r="Q37" s="131"/>
      <c r="R37" s="23"/>
      <c r="S37" s="17"/>
    </row>
    <row r="38" spans="1:19" ht="12.75">
      <c r="A38" s="21" t="s">
        <v>107</v>
      </c>
      <c r="B38" s="17"/>
      <c r="C38" s="17"/>
      <c r="D38" s="17"/>
      <c r="E38" s="17"/>
      <c r="F38" s="17"/>
      <c r="G38" s="17"/>
      <c r="H38" s="30"/>
      <c r="I38" s="34"/>
      <c r="J38" s="30"/>
      <c r="K38" s="131"/>
      <c r="L38" s="131"/>
      <c r="M38" s="131"/>
      <c r="N38" s="131"/>
      <c r="O38" s="131"/>
      <c r="P38" s="131"/>
      <c r="Q38" s="131"/>
      <c r="R38" s="23"/>
      <c r="S38" s="17"/>
    </row>
    <row r="39" spans="1:19" ht="12.75">
      <c r="A39" s="21"/>
      <c r="B39" s="17"/>
      <c r="C39" s="17"/>
      <c r="D39" s="17"/>
      <c r="E39" s="17"/>
      <c r="F39" s="17"/>
      <c r="G39" s="17"/>
      <c r="H39" s="30"/>
      <c r="I39" s="34"/>
      <c r="J39" s="30"/>
      <c r="K39" s="131"/>
      <c r="L39" s="131"/>
      <c r="M39" s="131"/>
      <c r="N39" s="131"/>
      <c r="O39" s="131"/>
      <c r="P39" s="131"/>
      <c r="Q39" s="131"/>
      <c r="R39" s="23"/>
      <c r="S39" s="17"/>
    </row>
    <row r="40" spans="1:19" ht="12.75">
      <c r="A40" s="21"/>
      <c r="B40" s="17"/>
      <c r="C40" s="17"/>
      <c r="D40" s="17"/>
      <c r="E40" s="17"/>
      <c r="F40" s="17"/>
      <c r="G40" s="17"/>
      <c r="H40" s="30"/>
      <c r="I40" s="34"/>
      <c r="J40" s="30"/>
      <c r="K40" s="131"/>
      <c r="L40" s="131"/>
      <c r="M40" s="131"/>
      <c r="N40" s="131"/>
      <c r="O40" s="131"/>
      <c r="P40" s="131"/>
      <c r="Q40" s="131"/>
      <c r="R40" s="23"/>
      <c r="S40" s="17"/>
    </row>
    <row r="41" spans="1:19" ht="12.75">
      <c r="A41" s="21"/>
      <c r="B41" s="17"/>
      <c r="C41" s="17"/>
      <c r="D41" s="17"/>
      <c r="E41" s="17"/>
      <c r="F41" s="17"/>
      <c r="G41" s="17"/>
      <c r="H41" s="30"/>
      <c r="I41" s="34"/>
      <c r="J41" s="30"/>
      <c r="K41" s="131"/>
      <c r="L41" s="131"/>
      <c r="M41" s="131"/>
      <c r="N41" s="131"/>
      <c r="O41" s="131"/>
      <c r="P41" s="131"/>
      <c r="Q41" s="131"/>
      <c r="R41" s="23"/>
      <c r="S41" s="17"/>
    </row>
    <row r="42" spans="1:19" ht="12.75">
      <c r="A42" s="132"/>
      <c r="B42" s="131"/>
      <c r="C42" s="131"/>
      <c r="D42" s="131"/>
      <c r="E42" s="131"/>
      <c r="F42" s="131"/>
      <c r="G42" s="131"/>
      <c r="H42" s="30"/>
      <c r="I42" s="34"/>
      <c r="J42" s="30"/>
      <c r="K42" s="131"/>
      <c r="L42" s="131"/>
      <c r="M42" s="131"/>
      <c r="N42" s="131"/>
      <c r="O42" s="131"/>
      <c r="P42" s="131"/>
      <c r="Q42" s="131"/>
      <c r="R42" s="23"/>
      <c r="S42" s="17"/>
    </row>
    <row r="43" spans="1:19" ht="12.75">
      <c r="A43" s="132"/>
      <c r="B43" s="131"/>
      <c r="C43" s="131"/>
      <c r="D43" s="131"/>
      <c r="E43" s="131"/>
      <c r="F43" s="131"/>
      <c r="G43" s="131"/>
      <c r="H43" s="30"/>
      <c r="I43" s="34"/>
      <c r="J43" s="30"/>
      <c r="K43" s="131"/>
      <c r="L43" s="131"/>
      <c r="M43" s="131"/>
      <c r="N43" s="131"/>
      <c r="O43" s="131"/>
      <c r="P43" s="131"/>
      <c r="Q43" s="131"/>
      <c r="R43" s="23"/>
      <c r="S43" s="17"/>
    </row>
    <row r="44" spans="1:19" ht="12.75">
      <c r="A44" s="132"/>
      <c r="B44" s="131"/>
      <c r="C44" s="131"/>
      <c r="D44" s="131"/>
      <c r="E44" s="131"/>
      <c r="F44" s="131"/>
      <c r="G44" s="131"/>
      <c r="H44" s="30"/>
      <c r="I44" s="34"/>
      <c r="J44" s="30"/>
      <c r="K44" s="131" t="s">
        <v>108</v>
      </c>
      <c r="L44" s="131"/>
      <c r="M44" s="131"/>
      <c r="N44" s="131"/>
      <c r="O44" s="131"/>
      <c r="P44" s="131"/>
      <c r="Q44" s="131"/>
      <c r="R44" s="85"/>
      <c r="S44" s="17"/>
    </row>
    <row r="45" spans="1:19" ht="12.75">
      <c r="A45" s="132"/>
      <c r="B45" s="131"/>
      <c r="C45" s="131"/>
      <c r="D45" s="131"/>
      <c r="E45" s="131"/>
      <c r="F45" s="131"/>
      <c r="G45" s="131"/>
      <c r="H45" s="30"/>
      <c r="I45" s="34"/>
      <c r="J45" s="30"/>
      <c r="K45" s="84" t="s">
        <v>109</v>
      </c>
      <c r="L45" s="84"/>
      <c r="M45" s="84"/>
      <c r="N45" s="84"/>
      <c r="O45" s="84"/>
      <c r="P45" s="84"/>
      <c r="Q45" s="84"/>
      <c r="R45" s="85"/>
      <c r="S45" s="17"/>
    </row>
    <row r="46" spans="1:19" ht="12.75">
      <c r="A46" s="132" t="s">
        <v>108</v>
      </c>
      <c r="B46" s="131"/>
      <c r="C46" s="131"/>
      <c r="D46" s="131"/>
      <c r="E46" s="131"/>
      <c r="F46" s="131"/>
      <c r="G46" s="131"/>
      <c r="H46" s="30"/>
      <c r="I46" s="34"/>
      <c r="J46" s="30"/>
      <c r="K46" s="84" t="s">
        <v>110</v>
      </c>
      <c r="L46" s="84"/>
      <c r="M46" s="84"/>
      <c r="N46" s="84"/>
      <c r="O46" s="84"/>
      <c r="P46" s="84"/>
      <c r="Q46" s="84"/>
      <c r="R46" s="85"/>
      <c r="S46" s="17"/>
    </row>
    <row r="47" spans="1:19" ht="12.75">
      <c r="A47" s="83" t="s">
        <v>109</v>
      </c>
      <c r="B47" s="84"/>
      <c r="C47" s="84"/>
      <c r="D47" s="84"/>
      <c r="E47" s="84"/>
      <c r="F47" s="84"/>
      <c r="G47" s="84"/>
      <c r="H47" s="30"/>
      <c r="I47" s="34"/>
      <c r="J47" s="30"/>
      <c r="K47" s="84" t="s">
        <v>111</v>
      </c>
      <c r="L47" s="84"/>
      <c r="M47" s="84"/>
      <c r="N47" s="84"/>
      <c r="O47" s="84"/>
      <c r="P47" s="84"/>
      <c r="Q47" s="84"/>
      <c r="R47" s="85"/>
      <c r="S47" s="17"/>
    </row>
    <row r="48" spans="1:19" ht="12.75">
      <c r="A48" s="83" t="s">
        <v>110</v>
      </c>
      <c r="B48" s="84"/>
      <c r="C48" s="84"/>
      <c r="D48" s="84"/>
      <c r="E48" s="84"/>
      <c r="F48" s="84"/>
      <c r="G48" s="84"/>
      <c r="H48" s="30"/>
      <c r="I48" s="34"/>
      <c r="J48" s="30"/>
      <c r="K48" s="84"/>
      <c r="L48" s="84"/>
      <c r="M48" s="84"/>
      <c r="N48" s="84"/>
      <c r="O48" s="84"/>
      <c r="P48" s="84"/>
      <c r="Q48" s="84"/>
      <c r="R48" s="85"/>
      <c r="S48" s="17"/>
    </row>
    <row r="49" spans="1:19" ht="12.75">
      <c r="A49" s="83" t="s">
        <v>111</v>
      </c>
      <c r="B49" s="84"/>
      <c r="C49" s="84"/>
      <c r="D49" s="84"/>
      <c r="E49" s="84"/>
      <c r="F49" s="84"/>
      <c r="G49" s="84"/>
      <c r="H49" s="30"/>
      <c r="I49" s="34"/>
      <c r="J49" s="30"/>
      <c r="K49" s="84"/>
      <c r="L49" s="84"/>
      <c r="M49" s="84"/>
      <c r="N49" s="84"/>
      <c r="O49" s="84"/>
      <c r="P49" s="84"/>
      <c r="Q49" s="84"/>
      <c r="R49" s="85"/>
      <c r="S49" s="17"/>
    </row>
    <row r="50" spans="1:19" ht="12.75">
      <c r="A50" s="83"/>
      <c r="B50" s="84"/>
      <c r="C50" s="84"/>
      <c r="D50" s="84"/>
      <c r="E50" s="84"/>
      <c r="F50" s="84"/>
      <c r="G50" s="84"/>
      <c r="H50" s="30"/>
      <c r="I50" s="34"/>
      <c r="J50" s="30"/>
      <c r="K50" s="84"/>
      <c r="L50" s="84"/>
      <c r="M50" s="84"/>
      <c r="N50" s="84"/>
      <c r="O50" s="84"/>
      <c r="P50" s="84"/>
      <c r="Q50" s="84"/>
      <c r="R50" s="85"/>
      <c r="S50" s="17"/>
    </row>
    <row r="51" spans="1:19" ht="12.75">
      <c r="A51" s="83"/>
      <c r="B51" s="84"/>
      <c r="C51" s="84"/>
      <c r="D51" s="84"/>
      <c r="E51" s="84"/>
      <c r="F51" s="84"/>
      <c r="G51" s="84"/>
      <c r="H51" s="30"/>
      <c r="I51" s="34"/>
      <c r="J51" s="30"/>
      <c r="K51" s="84"/>
      <c r="L51" s="84"/>
      <c r="M51" s="84"/>
      <c r="N51" s="84"/>
      <c r="O51" s="84"/>
      <c r="P51" s="84"/>
      <c r="Q51" s="84"/>
      <c r="R51" s="85"/>
      <c r="S51" s="17"/>
    </row>
    <row r="52" spans="1:19" ht="12.75">
      <c r="A52" s="83"/>
      <c r="B52" s="84"/>
      <c r="C52" s="84"/>
      <c r="D52" s="84"/>
      <c r="E52" s="84"/>
      <c r="F52" s="84"/>
      <c r="G52" s="84"/>
      <c r="H52" s="30"/>
      <c r="I52" s="34"/>
      <c r="J52" s="30"/>
      <c r="K52" s="84"/>
      <c r="L52" s="84"/>
      <c r="M52" s="84"/>
      <c r="N52" s="84"/>
      <c r="O52" s="84"/>
      <c r="P52" s="84"/>
      <c r="Q52" s="84"/>
      <c r="R52" s="85"/>
      <c r="S52" s="17"/>
    </row>
    <row r="53" spans="1:19" ht="12.75">
      <c r="A53" s="83"/>
      <c r="B53" s="84"/>
      <c r="C53" s="84"/>
      <c r="D53" s="84"/>
      <c r="E53" s="84"/>
      <c r="F53" s="84"/>
      <c r="G53" s="84"/>
      <c r="H53" s="30"/>
      <c r="I53" s="34"/>
      <c r="J53" s="30"/>
      <c r="K53" s="84"/>
      <c r="L53" s="84"/>
      <c r="M53" s="84"/>
      <c r="N53" s="84"/>
      <c r="O53" s="84"/>
      <c r="P53" s="84"/>
      <c r="Q53" s="84"/>
      <c r="R53" s="85"/>
      <c r="S53" s="17"/>
    </row>
    <row r="54" spans="1:19" ht="12.75">
      <c r="A54" s="83"/>
      <c r="B54" s="84"/>
      <c r="C54" s="84"/>
      <c r="D54" s="84"/>
      <c r="E54" s="84"/>
      <c r="F54" s="84"/>
      <c r="G54" s="84"/>
      <c r="H54" s="30"/>
      <c r="I54" s="34"/>
      <c r="J54" s="30"/>
      <c r="K54" s="84"/>
      <c r="L54" s="84"/>
      <c r="M54" s="84"/>
      <c r="N54" s="84"/>
      <c r="O54" s="84"/>
      <c r="P54" s="84"/>
      <c r="Q54" s="84"/>
      <c r="R54" s="85"/>
      <c r="S54" s="17"/>
    </row>
    <row r="55" spans="1:19" ht="12.75">
      <c r="A55" s="21"/>
      <c r="B55" s="17"/>
      <c r="C55" s="78"/>
      <c r="D55" s="78"/>
      <c r="E55" s="78"/>
      <c r="F55" s="17"/>
      <c r="G55" s="17"/>
      <c r="H55" s="30"/>
      <c r="I55" s="34"/>
      <c r="J55" s="30"/>
      <c r="K55" s="30"/>
      <c r="L55" s="17"/>
      <c r="M55" s="17"/>
      <c r="N55" s="17"/>
      <c r="O55" s="17"/>
      <c r="P55" s="17"/>
      <c r="Q55" s="17"/>
      <c r="R55" s="23"/>
      <c r="S55" s="17"/>
    </row>
    <row r="56" spans="1:19" ht="13.5" thickBot="1">
      <c r="A56" s="209"/>
      <c r="B56" s="24"/>
      <c r="C56" s="24"/>
      <c r="D56" s="24"/>
      <c r="E56" s="24"/>
      <c r="F56" s="24"/>
      <c r="G56" s="24"/>
      <c r="H56" s="31"/>
      <c r="I56" s="44"/>
      <c r="J56" s="31"/>
      <c r="K56" s="31"/>
      <c r="L56" s="24"/>
      <c r="M56" s="24"/>
      <c r="N56" s="24"/>
      <c r="O56" s="24"/>
      <c r="P56" s="24"/>
      <c r="Q56" s="24"/>
      <c r="R56" s="25"/>
      <c r="S56" s="17"/>
    </row>
    <row r="57" spans="1:18" ht="12.75">
      <c r="A57" s="17"/>
      <c r="B57" s="17"/>
      <c r="C57" s="17"/>
      <c r="D57" s="17"/>
      <c r="E57" s="17"/>
      <c r="F57" s="17"/>
      <c r="G57" s="17"/>
      <c r="H57" s="30"/>
      <c r="I57" s="34"/>
      <c r="J57" s="30"/>
      <c r="K57" s="30"/>
      <c r="L57" s="17"/>
      <c r="M57" s="17"/>
      <c r="N57" s="17"/>
      <c r="O57" s="17"/>
      <c r="P57" s="17"/>
      <c r="Q57" s="17"/>
      <c r="R57" s="17"/>
    </row>
  </sheetData>
  <sheetProtection sheet="1" objects="1" scenarios="1" selectLockedCells="1" selectUnlockedCells="1"/>
  <printOptions/>
  <pageMargins left="0.3937007874015748" right="0.3937007874015748" top="0.3937007874015748" bottom="0.3937007874015748" header="0.5118110236220472" footer="0.5118110236220472"/>
  <pageSetup fitToHeight="1" fitToWidth="1"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dimension ref="A1:N191"/>
  <sheetViews>
    <sheetView zoomScalePageLayoutView="0" workbookViewId="0" topLeftCell="A46">
      <selection activeCell="A47" sqref="A47"/>
    </sheetView>
  </sheetViews>
  <sheetFormatPr defaultColWidth="10.8515625" defaultRowHeight="12.75"/>
  <cols>
    <col min="1" max="1" width="30.8515625" style="0" customWidth="1"/>
    <col min="2" max="2" width="49.28125" style="0" customWidth="1"/>
    <col min="3" max="3" width="6.7109375" style="0" customWidth="1"/>
    <col min="4" max="4" width="7.7109375" style="0" customWidth="1"/>
    <col min="5" max="5" width="8.421875" style="0" bestFit="1" customWidth="1"/>
    <col min="6" max="7" width="8.7109375" style="0" bestFit="1" customWidth="1"/>
    <col min="8" max="9" width="2.00390625" style="0" bestFit="1" customWidth="1"/>
    <col min="10" max="10" width="3.00390625" style="0" bestFit="1" customWidth="1"/>
    <col min="11" max="11" width="11.421875" style="17" customWidth="1"/>
  </cols>
  <sheetData>
    <row r="1" spans="1:14" ht="12.75">
      <c r="A1" s="54" t="s">
        <v>195</v>
      </c>
      <c r="B1" s="9" t="s">
        <v>196</v>
      </c>
      <c r="C1" s="80"/>
      <c r="D1" s="185"/>
      <c r="E1" s="80"/>
      <c r="F1" s="183">
        <f>IF(fragebogenbetrieb!C11="","",1)</f>
      </c>
      <c r="G1">
        <f aca="true" t="shared" si="0" ref="G1:G9">IF(C1=1,C1,0)</f>
        <v>0</v>
      </c>
      <c r="H1">
        <f aca="true" t="shared" si="1" ref="H1:H9">IF(D1=1,D1*(2),0)</f>
        <v>0</v>
      </c>
      <c r="I1">
        <f aca="true" t="shared" si="2" ref="I1:I8">IF(E1=1,E1*3,0)</f>
        <v>0</v>
      </c>
      <c r="J1">
        <f>IF(F1=1,F1*1,0)</f>
        <v>0</v>
      </c>
      <c r="K1" s="26">
        <f>fragebogenbetrieb!D11</f>
        <v>-1</v>
      </c>
      <c r="L1">
        <f>SUM(D1:F1)*K1</f>
        <v>0</v>
      </c>
      <c r="N1">
        <f>MIN(K1:K7)</f>
        <v>-10</v>
      </c>
    </row>
    <row r="2" spans="1:12" ht="12.75">
      <c r="A2" s="169"/>
      <c r="B2" s="10" t="s">
        <v>199</v>
      </c>
      <c r="C2" s="186"/>
      <c r="D2" s="80"/>
      <c r="E2" s="80"/>
      <c r="F2" s="184">
        <f>IF(fragebogenbetrieb!C12="","",1)</f>
      </c>
      <c r="G2">
        <f t="shared" si="0"/>
        <v>0</v>
      </c>
      <c r="H2">
        <f t="shared" si="1"/>
        <v>0</v>
      </c>
      <c r="I2">
        <f t="shared" si="2"/>
        <v>0</v>
      </c>
      <c r="J2">
        <f>IF(F2=1,F2*2,0)</f>
        <v>0</v>
      </c>
      <c r="K2" s="26">
        <f>fragebogenbetrieb!D12</f>
        <v>-2</v>
      </c>
      <c r="L2">
        <f aca="true" t="shared" si="3" ref="L2:L9">SUM(C2:F2)*K2</f>
        <v>0</v>
      </c>
    </row>
    <row r="3" spans="1:12" ht="12.75">
      <c r="A3" s="169"/>
      <c r="B3" s="10" t="s">
        <v>197</v>
      </c>
      <c r="C3" s="186"/>
      <c r="D3" s="185"/>
      <c r="E3" s="80"/>
      <c r="F3" s="171">
        <f>IF(fragebogenbetrieb!C13="","",1)</f>
      </c>
      <c r="G3">
        <f t="shared" si="0"/>
        <v>0</v>
      </c>
      <c r="H3">
        <f t="shared" si="1"/>
        <v>0</v>
      </c>
      <c r="I3">
        <f t="shared" si="2"/>
        <v>0</v>
      </c>
      <c r="J3">
        <f>IF(F3=1,F3*3,0)</f>
        <v>0</v>
      </c>
      <c r="K3" s="26">
        <f>fragebogenbetrieb!D13</f>
        <v>-3</v>
      </c>
      <c r="L3">
        <f t="shared" si="3"/>
        <v>0</v>
      </c>
    </row>
    <row r="4" spans="1:12" ht="12.75">
      <c r="A4" s="169"/>
      <c r="B4" s="10" t="s">
        <v>198</v>
      </c>
      <c r="C4" s="186"/>
      <c r="D4" s="185"/>
      <c r="E4" s="80"/>
      <c r="F4" s="171">
        <f>IF(fragebogenbetrieb!C14="","",1)</f>
      </c>
      <c r="G4">
        <f t="shared" si="0"/>
        <v>0</v>
      </c>
      <c r="H4">
        <f t="shared" si="1"/>
        <v>0</v>
      </c>
      <c r="I4">
        <f t="shared" si="2"/>
        <v>0</v>
      </c>
      <c r="J4">
        <f>IF(F4=1,F4*4,0)</f>
        <v>0</v>
      </c>
      <c r="K4" s="26">
        <f>fragebogenbetrieb!D14</f>
        <v>-4</v>
      </c>
      <c r="L4">
        <f t="shared" si="3"/>
        <v>0</v>
      </c>
    </row>
    <row r="5" spans="1:12" ht="12.75">
      <c r="A5" s="169"/>
      <c r="B5" s="10" t="s">
        <v>200</v>
      </c>
      <c r="C5" s="185"/>
      <c r="D5" s="185"/>
      <c r="E5" s="80"/>
      <c r="F5" s="171">
        <f>IF(fragebogenbetrieb!C15="","",1)</f>
      </c>
      <c r="G5">
        <f t="shared" si="0"/>
        <v>0</v>
      </c>
      <c r="H5">
        <f t="shared" si="1"/>
        <v>0</v>
      </c>
      <c r="I5">
        <f t="shared" si="2"/>
        <v>0</v>
      </c>
      <c r="J5">
        <f>IF(F5=1,F5*5,0)</f>
        <v>0</v>
      </c>
      <c r="K5" s="26">
        <f>fragebogenbetrieb!D15</f>
        <v>-5</v>
      </c>
      <c r="L5">
        <f t="shared" si="3"/>
        <v>0</v>
      </c>
    </row>
    <row r="6" spans="1:12" ht="12.75">
      <c r="A6" s="169"/>
      <c r="B6" s="10" t="s">
        <v>201</v>
      </c>
      <c r="C6" s="185"/>
      <c r="D6" s="185"/>
      <c r="E6" s="80"/>
      <c r="F6" s="171">
        <f>IF(fragebogenbetrieb!C16="","",1)</f>
      </c>
      <c r="G6">
        <f t="shared" si="0"/>
        <v>0</v>
      </c>
      <c r="H6">
        <f t="shared" si="1"/>
        <v>0</v>
      </c>
      <c r="I6">
        <f t="shared" si="2"/>
        <v>0</v>
      </c>
      <c r="J6">
        <f>IF(F6=1,F6*6,0)</f>
        <v>0</v>
      </c>
      <c r="K6" s="26">
        <f>fragebogenbetrieb!D16</f>
        <v>-6</v>
      </c>
      <c r="L6">
        <f t="shared" si="3"/>
        <v>0</v>
      </c>
    </row>
    <row r="7" spans="1:14" ht="13.5" thickBot="1">
      <c r="A7" s="170"/>
      <c r="B7" s="64" t="s">
        <v>202</v>
      </c>
      <c r="C7" s="186"/>
      <c r="D7" s="185"/>
      <c r="E7" s="80"/>
      <c r="F7" s="171">
        <f>IF(fragebogenbetrieb!C17="","",1)</f>
      </c>
      <c r="G7">
        <f t="shared" si="0"/>
        <v>0</v>
      </c>
      <c r="H7">
        <f t="shared" si="1"/>
        <v>0</v>
      </c>
      <c r="I7">
        <f t="shared" si="2"/>
        <v>0</v>
      </c>
      <c r="J7">
        <f>IF(F7=1,F7*10,0)</f>
        <v>0</v>
      </c>
      <c r="K7" s="26">
        <f>fragebogenbetrieb!D17</f>
        <v>-10</v>
      </c>
      <c r="L7">
        <f t="shared" si="3"/>
        <v>0</v>
      </c>
      <c r="N7">
        <f>SUM(G1:J7)</f>
        <v>0</v>
      </c>
    </row>
    <row r="8" spans="1:13" ht="12.75">
      <c r="A8" s="5" t="s">
        <v>34</v>
      </c>
      <c r="B8" s="103" t="s">
        <v>3</v>
      </c>
      <c r="C8" s="117">
        <f>IF(fragebogenbetrieb!C18="","",1)</f>
      </c>
      <c r="D8" s="119"/>
      <c r="E8" s="118"/>
      <c r="F8" s="120"/>
      <c r="G8">
        <f t="shared" si="0"/>
        <v>0</v>
      </c>
      <c r="H8">
        <f t="shared" si="1"/>
        <v>0</v>
      </c>
      <c r="I8">
        <f t="shared" si="2"/>
        <v>0</v>
      </c>
      <c r="J8">
        <f>IF(F8=1,F8*4,0)</f>
        <v>0</v>
      </c>
      <c r="K8" s="26">
        <f>fragebogenbetrieb!D18</f>
        <v>1</v>
      </c>
      <c r="L8">
        <f t="shared" si="3"/>
        <v>0</v>
      </c>
      <c r="M8">
        <f>MAX(K8:K11)</f>
        <v>4</v>
      </c>
    </row>
    <row r="9" spans="1:12" ht="12.75">
      <c r="A9" s="11"/>
      <c r="B9" s="110" t="s">
        <v>14</v>
      </c>
      <c r="C9" s="117"/>
      <c r="D9" s="119">
        <f>IF(fragebogenbetrieb!C19="","",1)</f>
      </c>
      <c r="E9" s="118"/>
      <c r="F9" s="120"/>
      <c r="G9">
        <f t="shared" si="0"/>
        <v>0</v>
      </c>
      <c r="H9">
        <f t="shared" si="1"/>
        <v>0</v>
      </c>
      <c r="I9">
        <f aca="true" t="shared" si="4" ref="I9:I57">IF(E9=1,E9*3,0)</f>
        <v>0</v>
      </c>
      <c r="J9">
        <f aca="true" t="shared" si="5" ref="J9:J57">IF(F9=1,F9*4,0)</f>
        <v>0</v>
      </c>
      <c r="K9" s="26">
        <f>fragebogenbetrieb!D19</f>
        <v>2</v>
      </c>
      <c r="L9">
        <f t="shared" si="3"/>
        <v>0</v>
      </c>
    </row>
    <row r="10" spans="1:12" ht="12.75">
      <c r="A10" s="6"/>
      <c r="B10" s="187" t="s">
        <v>15</v>
      </c>
      <c r="C10" s="117"/>
      <c r="D10" s="119"/>
      <c r="E10" s="118">
        <f>IF(fragebogenbetrieb!C20="","",1)</f>
      </c>
      <c r="F10" s="120"/>
      <c r="G10">
        <f aca="true" t="shared" si="6" ref="G10:G57">IF(C10=1,C10,0)</f>
        <v>0</v>
      </c>
      <c r="H10">
        <f aca="true" t="shared" si="7" ref="H10:H57">IF(D10=1,D10*(2),0)</f>
        <v>0</v>
      </c>
      <c r="I10">
        <f t="shared" si="4"/>
        <v>0</v>
      </c>
      <c r="J10">
        <f t="shared" si="5"/>
        <v>0</v>
      </c>
      <c r="K10" s="26">
        <f>fragebogenbetrieb!D20</f>
        <v>3</v>
      </c>
      <c r="L10">
        <f aca="true" t="shared" si="8" ref="L10:L56">SUM(C10:F10)*K10</f>
        <v>0</v>
      </c>
    </row>
    <row r="11" spans="1:12" ht="13.5" thickBot="1">
      <c r="A11" s="7"/>
      <c r="B11" s="112" t="s">
        <v>4</v>
      </c>
      <c r="C11" s="117"/>
      <c r="D11" s="119"/>
      <c r="E11" s="118"/>
      <c r="F11" s="120">
        <f>IF(fragebogenbetrieb!C21="","",1)</f>
      </c>
      <c r="G11">
        <f t="shared" si="6"/>
        <v>0</v>
      </c>
      <c r="H11">
        <f t="shared" si="7"/>
        <v>0</v>
      </c>
      <c r="I11">
        <f t="shared" si="4"/>
        <v>0</v>
      </c>
      <c r="J11">
        <f t="shared" si="5"/>
        <v>0</v>
      </c>
      <c r="K11" s="26">
        <f>fragebogenbetrieb!D21</f>
        <v>4</v>
      </c>
      <c r="L11">
        <f t="shared" si="8"/>
        <v>0</v>
      </c>
    </row>
    <row r="12" spans="1:13" ht="12.75">
      <c r="A12" s="13" t="s">
        <v>16</v>
      </c>
      <c r="B12" s="104" t="s">
        <v>17</v>
      </c>
      <c r="C12" s="117">
        <f>IF(fragebogenbetrieb!C22="","",1)</f>
      </c>
      <c r="D12" s="119"/>
      <c r="E12" s="118"/>
      <c r="F12" s="120"/>
      <c r="G12">
        <f t="shared" si="6"/>
        <v>0</v>
      </c>
      <c r="H12">
        <f t="shared" si="7"/>
        <v>0</v>
      </c>
      <c r="I12">
        <f t="shared" si="4"/>
        <v>0</v>
      </c>
      <c r="J12">
        <f t="shared" si="5"/>
        <v>0</v>
      </c>
      <c r="K12" s="26">
        <f>fragebogenbetrieb!D22</f>
        <v>1</v>
      </c>
      <c r="L12">
        <f t="shared" si="8"/>
        <v>0</v>
      </c>
      <c r="M12">
        <f>MAX(K12:K15)</f>
        <v>4</v>
      </c>
    </row>
    <row r="13" spans="1:12" ht="12.75">
      <c r="A13" s="14" t="s">
        <v>35</v>
      </c>
      <c r="B13" s="109" t="s">
        <v>18</v>
      </c>
      <c r="C13" s="117"/>
      <c r="D13" s="119">
        <f>IF(fragebogenbetrieb!C23="","",1)</f>
      </c>
      <c r="E13" s="118"/>
      <c r="F13" s="120"/>
      <c r="G13">
        <f t="shared" si="6"/>
        <v>0</v>
      </c>
      <c r="H13">
        <f t="shared" si="7"/>
        <v>0</v>
      </c>
      <c r="I13">
        <f t="shared" si="4"/>
        <v>0</v>
      </c>
      <c r="J13">
        <f t="shared" si="5"/>
        <v>0</v>
      </c>
      <c r="K13" s="26">
        <f>fragebogenbetrieb!D23</f>
        <v>2</v>
      </c>
      <c r="L13">
        <f t="shared" si="8"/>
        <v>0</v>
      </c>
    </row>
    <row r="14" spans="1:12" ht="12.75">
      <c r="A14" s="14"/>
      <c r="B14" s="107" t="s">
        <v>19</v>
      </c>
      <c r="C14" s="117"/>
      <c r="D14" s="119"/>
      <c r="E14" s="118">
        <f>IF(fragebogenbetrieb!C24="","",1)</f>
      </c>
      <c r="F14" s="120"/>
      <c r="G14">
        <f t="shared" si="6"/>
        <v>0</v>
      </c>
      <c r="H14">
        <f t="shared" si="7"/>
        <v>0</v>
      </c>
      <c r="I14">
        <f t="shared" si="4"/>
        <v>0</v>
      </c>
      <c r="J14">
        <f t="shared" si="5"/>
        <v>0</v>
      </c>
      <c r="K14" s="26">
        <f>fragebogenbetrieb!D24</f>
        <v>3</v>
      </c>
      <c r="L14">
        <f t="shared" si="8"/>
        <v>0</v>
      </c>
    </row>
    <row r="15" spans="1:12" ht="13.5" thickBot="1">
      <c r="A15" s="15"/>
      <c r="B15" s="113" t="s">
        <v>20</v>
      </c>
      <c r="C15" s="117"/>
      <c r="D15" s="119"/>
      <c r="E15" s="118"/>
      <c r="F15" s="120">
        <f>IF(fragebogenbetrieb!C25="","",1)</f>
      </c>
      <c r="G15">
        <f t="shared" si="6"/>
        <v>0</v>
      </c>
      <c r="H15">
        <f t="shared" si="7"/>
        <v>0</v>
      </c>
      <c r="I15">
        <f t="shared" si="4"/>
        <v>0</v>
      </c>
      <c r="J15">
        <f t="shared" si="5"/>
        <v>0</v>
      </c>
      <c r="K15" s="26">
        <f>fragebogenbetrieb!D25</f>
        <v>4</v>
      </c>
      <c r="L15">
        <f t="shared" si="8"/>
        <v>0</v>
      </c>
    </row>
    <row r="16" spans="1:13" ht="12.75">
      <c r="A16" s="173" t="s">
        <v>178</v>
      </c>
      <c r="B16" s="174" t="s">
        <v>206</v>
      </c>
      <c r="C16" s="117">
        <f>IF(fragebogenbetrieb!C26="","",1)</f>
      </c>
      <c r="D16" s="119"/>
      <c r="E16" s="118"/>
      <c r="F16" s="120"/>
      <c r="G16">
        <f t="shared" si="6"/>
        <v>0</v>
      </c>
      <c r="H16">
        <f t="shared" si="7"/>
        <v>0</v>
      </c>
      <c r="I16">
        <f t="shared" si="4"/>
        <v>0</v>
      </c>
      <c r="J16">
        <f t="shared" si="5"/>
        <v>0</v>
      </c>
      <c r="K16" s="26">
        <f>fragebogenbetrieb!D26</f>
        <v>1</v>
      </c>
      <c r="L16">
        <f t="shared" si="8"/>
        <v>0</v>
      </c>
      <c r="M16">
        <f>MAX(K16:K24)</f>
        <v>4</v>
      </c>
    </row>
    <row r="17" spans="1:12" ht="12.75">
      <c r="A17" s="175"/>
      <c r="B17" s="176" t="s">
        <v>207</v>
      </c>
      <c r="C17" s="117"/>
      <c r="D17" s="119">
        <f>IF(fragebogenbetrieb!C27="","",1)</f>
      </c>
      <c r="E17" s="118"/>
      <c r="F17" s="120"/>
      <c r="G17">
        <f t="shared" si="6"/>
        <v>0</v>
      </c>
      <c r="H17">
        <f t="shared" si="7"/>
        <v>0</v>
      </c>
      <c r="I17">
        <f t="shared" si="4"/>
        <v>0</v>
      </c>
      <c r="J17">
        <f t="shared" si="5"/>
        <v>0</v>
      </c>
      <c r="K17" s="26">
        <v>3</v>
      </c>
      <c r="L17">
        <f t="shared" si="8"/>
        <v>0</v>
      </c>
    </row>
    <row r="18" spans="1:12" ht="12.75">
      <c r="A18" s="10"/>
      <c r="B18" s="177" t="s">
        <v>208</v>
      </c>
      <c r="C18" s="117"/>
      <c r="D18" s="119"/>
      <c r="E18" s="118">
        <f>IF(fragebogenbetrieb!C28="","",1)</f>
      </c>
      <c r="F18" s="144"/>
      <c r="G18">
        <f t="shared" si="6"/>
        <v>0</v>
      </c>
      <c r="H18">
        <f t="shared" si="7"/>
        <v>0</v>
      </c>
      <c r="I18">
        <f t="shared" si="4"/>
        <v>0</v>
      </c>
      <c r="J18">
        <f t="shared" si="5"/>
        <v>0</v>
      </c>
      <c r="K18" s="26">
        <f>fragebogenbetrieb!D28</f>
        <v>3</v>
      </c>
      <c r="L18">
        <f t="shared" si="8"/>
        <v>0</v>
      </c>
    </row>
    <row r="19" spans="1:12" ht="12.75">
      <c r="A19" s="10"/>
      <c r="B19" s="178" t="s">
        <v>209</v>
      </c>
      <c r="C19" s="117"/>
      <c r="D19" s="119"/>
      <c r="E19" s="118"/>
      <c r="F19" s="120">
        <f>IF(fragebogenbetrieb!C29="","",1)</f>
      </c>
      <c r="G19">
        <f>IF(C19=1,C19,0)</f>
        <v>0</v>
      </c>
      <c r="H19">
        <f>IF(D19=1,D19*(2),0)</f>
        <v>0</v>
      </c>
      <c r="I19">
        <f>IF(E19=1,E19*3,0)</f>
        <v>0</v>
      </c>
      <c r="J19">
        <f>IF(F19=1,F19*4,0)</f>
        <v>0</v>
      </c>
      <c r="K19" s="26">
        <f>fragebogenbetrieb!D29</f>
        <v>4</v>
      </c>
      <c r="L19">
        <f t="shared" si="8"/>
        <v>0</v>
      </c>
    </row>
    <row r="20" spans="1:12" ht="12.75">
      <c r="A20" s="10"/>
      <c r="B20" s="177" t="s">
        <v>210</v>
      </c>
      <c r="C20" s="117"/>
      <c r="D20" s="119"/>
      <c r="E20" s="118">
        <f>IF(fragebogenbetrieb!C30="","",1)</f>
      </c>
      <c r="F20" s="120"/>
      <c r="G20">
        <f>IF(C20=1,C20,0)</f>
        <v>0</v>
      </c>
      <c r="H20">
        <f>IF(D20=1,D20*(2),0)</f>
        <v>0</v>
      </c>
      <c r="I20">
        <f>IF(E20=1,E20*3,0)</f>
        <v>0</v>
      </c>
      <c r="J20">
        <f>IF(F20=1,F20*4,0)</f>
        <v>0</v>
      </c>
      <c r="K20" s="26">
        <f>fragebogenbetrieb!D30</f>
        <v>3</v>
      </c>
      <c r="L20">
        <f t="shared" si="8"/>
        <v>0</v>
      </c>
    </row>
    <row r="21" spans="1:12" ht="12.75">
      <c r="A21" s="10"/>
      <c r="B21" s="179" t="s">
        <v>211</v>
      </c>
      <c r="C21" s="117">
        <f>IF(fragebogenbetrieb!C31="","",1)</f>
      </c>
      <c r="D21" s="119"/>
      <c r="E21" s="118"/>
      <c r="F21" s="120"/>
      <c r="G21">
        <f>IF(C21=1,C21,0)</f>
        <v>0</v>
      </c>
      <c r="H21">
        <f>IF(D21=1,D21*(2),0)</f>
        <v>0</v>
      </c>
      <c r="I21">
        <f>IF(E21=1,E21*3,0)</f>
        <v>0</v>
      </c>
      <c r="J21">
        <f>IF(F21=1,F21*4,0)</f>
        <v>0</v>
      </c>
      <c r="K21" s="26">
        <f>fragebogenbetrieb!D31</f>
        <v>1</v>
      </c>
      <c r="L21">
        <f t="shared" si="8"/>
        <v>0</v>
      </c>
    </row>
    <row r="22" spans="1:12" ht="12.75">
      <c r="A22" s="63"/>
      <c r="B22" s="176" t="s">
        <v>212</v>
      </c>
      <c r="C22" s="117"/>
      <c r="D22" s="119">
        <f>IF(fragebogenbetrieb!C32="","",1)</f>
      </c>
      <c r="E22" s="118"/>
      <c r="F22" s="120"/>
      <c r="G22">
        <f t="shared" si="6"/>
        <v>0</v>
      </c>
      <c r="H22">
        <f t="shared" si="7"/>
        <v>0</v>
      </c>
      <c r="I22">
        <f t="shared" si="4"/>
        <v>0</v>
      </c>
      <c r="J22">
        <f t="shared" si="5"/>
        <v>0</v>
      </c>
      <c r="K22" s="26">
        <f>fragebogenbetrieb!D32</f>
        <v>2</v>
      </c>
      <c r="L22">
        <f t="shared" si="8"/>
        <v>0</v>
      </c>
    </row>
    <row r="23" spans="1:12" ht="12.75">
      <c r="A23" s="63"/>
      <c r="B23" s="177" t="s">
        <v>213</v>
      </c>
      <c r="C23" s="117"/>
      <c r="D23" s="142"/>
      <c r="E23" s="118">
        <f>IF(fragebogenbetrieb!C33="","",1)</f>
      </c>
      <c r="F23" s="120"/>
      <c r="G23">
        <f t="shared" si="6"/>
        <v>0</v>
      </c>
      <c r="H23">
        <f>IF(D23=1,D23*(2),0)</f>
        <v>0</v>
      </c>
      <c r="I23">
        <f>IF(E23=1,E23*3,0)</f>
        <v>0</v>
      </c>
      <c r="J23">
        <f t="shared" si="5"/>
        <v>0</v>
      </c>
      <c r="K23" s="26">
        <f>fragebogenbetrieb!D33</f>
        <v>3</v>
      </c>
      <c r="L23">
        <f t="shared" si="8"/>
        <v>0</v>
      </c>
    </row>
    <row r="24" spans="1:12" ht="13.5" thickBot="1">
      <c r="A24" s="64"/>
      <c r="B24" s="180" t="s">
        <v>214</v>
      </c>
      <c r="C24" s="117"/>
      <c r="D24" s="119"/>
      <c r="E24" s="118"/>
      <c r="F24" s="120">
        <f>IF(fragebogenbetrieb!C34="","",1)</f>
      </c>
      <c r="G24">
        <f t="shared" si="6"/>
        <v>0</v>
      </c>
      <c r="H24">
        <f t="shared" si="7"/>
        <v>0</v>
      </c>
      <c r="I24">
        <f t="shared" si="4"/>
        <v>0</v>
      </c>
      <c r="J24">
        <f t="shared" si="5"/>
        <v>0</v>
      </c>
      <c r="K24" s="26">
        <f>fragebogenbetrieb!D34</f>
        <v>4</v>
      </c>
      <c r="L24">
        <f t="shared" si="8"/>
        <v>0</v>
      </c>
    </row>
    <row r="25" spans="1:13" ht="12.75">
      <c r="A25" s="5" t="s">
        <v>36</v>
      </c>
      <c r="B25" s="103" t="s">
        <v>96</v>
      </c>
      <c r="C25" s="117">
        <f>IF(fragebogenbetrieb!C35="","",1)</f>
      </c>
      <c r="D25" s="119"/>
      <c r="E25" s="118"/>
      <c r="F25" s="120">
        <f>IF(fragebogenbetrieb!C34="","",1)</f>
      </c>
      <c r="G25">
        <f t="shared" si="6"/>
        <v>0</v>
      </c>
      <c r="H25">
        <f t="shared" si="7"/>
        <v>0</v>
      </c>
      <c r="I25">
        <f t="shared" si="4"/>
        <v>0</v>
      </c>
      <c r="J25">
        <f t="shared" si="5"/>
        <v>0</v>
      </c>
      <c r="K25" s="26">
        <f>fragebogenbetrieb!D35</f>
        <v>1</v>
      </c>
      <c r="L25">
        <f t="shared" si="8"/>
        <v>0</v>
      </c>
      <c r="M25">
        <f>MAX(K25:K29)</f>
        <v>4</v>
      </c>
    </row>
    <row r="26" spans="1:12" ht="12.75">
      <c r="A26" s="6"/>
      <c r="B26" s="110" t="s">
        <v>88</v>
      </c>
      <c r="C26" s="117"/>
      <c r="D26" s="119">
        <f>IF(fragebogenbetrieb!C36="","",1)</f>
      </c>
      <c r="E26" s="118"/>
      <c r="F26" s="120"/>
      <c r="G26">
        <f t="shared" si="6"/>
        <v>0</v>
      </c>
      <c r="H26">
        <f t="shared" si="7"/>
        <v>0</v>
      </c>
      <c r="I26">
        <f t="shared" si="4"/>
        <v>0</v>
      </c>
      <c r="J26">
        <f t="shared" si="5"/>
        <v>0</v>
      </c>
      <c r="K26" s="26">
        <f>fragebogenbetrieb!D36</f>
        <v>2</v>
      </c>
      <c r="L26">
        <f t="shared" si="8"/>
        <v>0</v>
      </c>
    </row>
    <row r="27" spans="1:12" ht="12.75">
      <c r="A27" s="6"/>
      <c r="B27" s="110" t="s">
        <v>89</v>
      </c>
      <c r="C27" s="117"/>
      <c r="D27" s="119">
        <f>IF(fragebogenbetrieb!C37="","",1)</f>
      </c>
      <c r="E27" s="118"/>
      <c r="F27" s="120"/>
      <c r="G27">
        <f t="shared" si="6"/>
        <v>0</v>
      </c>
      <c r="H27">
        <f t="shared" si="7"/>
        <v>0</v>
      </c>
      <c r="I27">
        <f t="shared" si="4"/>
        <v>0</v>
      </c>
      <c r="J27">
        <f t="shared" si="5"/>
        <v>0</v>
      </c>
      <c r="K27" s="26">
        <f>fragebogenbetrieb!D37</f>
        <v>2</v>
      </c>
      <c r="L27">
        <f t="shared" si="8"/>
        <v>0</v>
      </c>
    </row>
    <row r="28" spans="1:12" ht="12.75">
      <c r="A28" s="7"/>
      <c r="B28" s="188" t="s">
        <v>97</v>
      </c>
      <c r="C28" s="117"/>
      <c r="D28" s="119"/>
      <c r="E28" s="118">
        <f>IF(fragebogenbetrieb!C38="","",1)</f>
      </c>
      <c r="F28" s="120"/>
      <c r="G28">
        <f t="shared" si="6"/>
        <v>0</v>
      </c>
      <c r="H28">
        <f t="shared" si="7"/>
        <v>0</v>
      </c>
      <c r="I28">
        <f t="shared" si="4"/>
        <v>0</v>
      </c>
      <c r="J28">
        <f t="shared" si="5"/>
        <v>0</v>
      </c>
      <c r="K28" s="26">
        <v>3</v>
      </c>
      <c r="L28">
        <f t="shared" si="8"/>
        <v>0</v>
      </c>
    </row>
    <row r="29" spans="1:12" ht="13.5" thickBot="1">
      <c r="A29" s="8"/>
      <c r="B29" s="114" t="s">
        <v>91</v>
      </c>
      <c r="C29" s="117"/>
      <c r="D29" s="119"/>
      <c r="E29" s="118"/>
      <c r="F29" s="120">
        <f>IF(fragebogenbetrieb!C39="","",1)</f>
      </c>
      <c r="G29">
        <f t="shared" si="6"/>
        <v>0</v>
      </c>
      <c r="H29">
        <f t="shared" si="7"/>
        <v>0</v>
      </c>
      <c r="I29">
        <f t="shared" si="4"/>
        <v>0</v>
      </c>
      <c r="J29">
        <f t="shared" si="5"/>
        <v>0</v>
      </c>
      <c r="K29" s="26">
        <f>fragebogenbetrieb!D39</f>
        <v>4</v>
      </c>
      <c r="L29">
        <f t="shared" si="8"/>
        <v>0</v>
      </c>
    </row>
    <row r="30" spans="1:13" ht="12.75">
      <c r="A30" s="11" t="s">
        <v>37</v>
      </c>
      <c r="B30" s="105" t="s">
        <v>2</v>
      </c>
      <c r="C30" s="117">
        <f>IF(fragebogenbetrieb!C40="","",1)</f>
      </c>
      <c r="D30" s="119"/>
      <c r="E30" s="118"/>
      <c r="F30" s="120"/>
      <c r="G30">
        <f t="shared" si="6"/>
        <v>0</v>
      </c>
      <c r="H30">
        <f t="shared" si="7"/>
        <v>0</v>
      </c>
      <c r="I30">
        <f t="shared" si="4"/>
        <v>0</v>
      </c>
      <c r="J30">
        <f t="shared" si="5"/>
        <v>0</v>
      </c>
      <c r="K30" s="26">
        <f>fragebogenbetrieb!D40</f>
        <v>1</v>
      </c>
      <c r="L30">
        <f t="shared" si="8"/>
        <v>0</v>
      </c>
      <c r="M30">
        <f>MAX(K30:K33)</f>
        <v>4</v>
      </c>
    </row>
    <row r="31" spans="1:12" ht="12.75">
      <c r="A31" s="6"/>
      <c r="B31" s="110" t="s">
        <v>21</v>
      </c>
      <c r="C31" s="117"/>
      <c r="D31" s="119">
        <f>IF(fragebogenbetrieb!C41="","",1)</f>
      </c>
      <c r="E31" s="118"/>
      <c r="F31" s="120"/>
      <c r="G31">
        <f t="shared" si="6"/>
        <v>0</v>
      </c>
      <c r="H31">
        <f t="shared" si="7"/>
        <v>0</v>
      </c>
      <c r="I31">
        <f t="shared" si="4"/>
        <v>0</v>
      </c>
      <c r="J31">
        <f t="shared" si="5"/>
        <v>0</v>
      </c>
      <c r="K31" s="26">
        <f>fragebogenbetrieb!D41</f>
        <v>2</v>
      </c>
      <c r="L31">
        <f t="shared" si="8"/>
        <v>0</v>
      </c>
    </row>
    <row r="32" spans="1:12" ht="12.75">
      <c r="A32" s="6"/>
      <c r="B32" s="106" t="s">
        <v>22</v>
      </c>
      <c r="C32" s="117"/>
      <c r="D32" s="119"/>
      <c r="E32" s="118">
        <f>IF(fragebogenbetrieb!C42="","",1)</f>
      </c>
      <c r="F32" s="120"/>
      <c r="G32">
        <f t="shared" si="6"/>
        <v>0</v>
      </c>
      <c r="H32">
        <f t="shared" si="7"/>
        <v>0</v>
      </c>
      <c r="I32">
        <f t="shared" si="4"/>
        <v>0</v>
      </c>
      <c r="J32">
        <f t="shared" si="5"/>
        <v>0</v>
      </c>
      <c r="K32" s="26">
        <f>fragebogenbetrieb!D42</f>
        <v>3</v>
      </c>
      <c r="L32">
        <f t="shared" si="8"/>
        <v>0</v>
      </c>
    </row>
    <row r="33" spans="1:12" ht="13.5" thickBot="1">
      <c r="A33" s="8"/>
      <c r="B33" s="114" t="s">
        <v>23</v>
      </c>
      <c r="C33" s="117"/>
      <c r="D33" s="119"/>
      <c r="E33" s="118"/>
      <c r="F33" s="120">
        <f>IF(fragebogenbetrieb!C43="","",1)</f>
      </c>
      <c r="G33">
        <f t="shared" si="6"/>
        <v>0</v>
      </c>
      <c r="H33">
        <f t="shared" si="7"/>
        <v>0</v>
      </c>
      <c r="I33">
        <f t="shared" si="4"/>
        <v>0</v>
      </c>
      <c r="J33">
        <f t="shared" si="5"/>
        <v>0</v>
      </c>
      <c r="K33" s="26">
        <f>fragebogenbetrieb!D43</f>
        <v>4</v>
      </c>
      <c r="L33">
        <f t="shared" si="8"/>
        <v>0</v>
      </c>
    </row>
    <row r="34" spans="1:13" ht="12.75">
      <c r="A34" s="9" t="s">
        <v>38</v>
      </c>
      <c r="B34" s="86" t="s">
        <v>9</v>
      </c>
      <c r="C34" s="117">
        <f>IF(fragebogenbetrieb!C44="","",1)</f>
      </c>
      <c r="D34" s="119"/>
      <c r="E34" s="118"/>
      <c r="F34" s="120"/>
      <c r="G34">
        <f t="shared" si="6"/>
        <v>0</v>
      </c>
      <c r="H34">
        <f t="shared" si="7"/>
        <v>0</v>
      </c>
      <c r="I34">
        <f t="shared" si="4"/>
        <v>0</v>
      </c>
      <c r="J34">
        <f t="shared" si="5"/>
        <v>0</v>
      </c>
      <c r="K34" s="26">
        <f>fragebogenbetrieb!D44</f>
        <v>1</v>
      </c>
      <c r="L34">
        <f t="shared" si="8"/>
        <v>0</v>
      </c>
      <c r="M34">
        <f>MAX(K34:K37)</f>
        <v>4</v>
      </c>
    </row>
    <row r="35" spans="1:12" ht="12.75">
      <c r="A35" s="10"/>
      <c r="B35" s="89" t="s">
        <v>31</v>
      </c>
      <c r="C35" s="117"/>
      <c r="D35" s="119">
        <f>IF(fragebogenbetrieb!C45="","",1)</f>
      </c>
      <c r="E35" s="118"/>
      <c r="F35" s="120"/>
      <c r="G35">
        <f t="shared" si="6"/>
        <v>0</v>
      </c>
      <c r="H35">
        <f t="shared" si="7"/>
        <v>0</v>
      </c>
      <c r="I35">
        <f t="shared" si="4"/>
        <v>0</v>
      </c>
      <c r="J35">
        <f t="shared" si="5"/>
        <v>0</v>
      </c>
      <c r="K35" s="26">
        <f>fragebogenbetrieb!D45</f>
        <v>2</v>
      </c>
      <c r="L35">
        <f t="shared" si="8"/>
        <v>0</v>
      </c>
    </row>
    <row r="36" spans="1:12" ht="12.75">
      <c r="A36" s="12"/>
      <c r="B36" s="189" t="s">
        <v>32</v>
      </c>
      <c r="C36" s="117"/>
      <c r="D36" s="119"/>
      <c r="E36" s="118">
        <f>IF(fragebogenbetrieb!C46="","",1)</f>
      </c>
      <c r="F36" s="120"/>
      <c r="G36">
        <f t="shared" si="6"/>
        <v>0</v>
      </c>
      <c r="H36">
        <f t="shared" si="7"/>
        <v>0</v>
      </c>
      <c r="I36">
        <f t="shared" si="4"/>
        <v>0</v>
      </c>
      <c r="J36">
        <f t="shared" si="5"/>
        <v>0</v>
      </c>
      <c r="K36" s="26">
        <f>fragebogenbetrieb!D46</f>
        <v>3</v>
      </c>
      <c r="L36">
        <f t="shared" si="8"/>
        <v>0</v>
      </c>
    </row>
    <row r="37" spans="1:12" ht="13.5" thickBot="1">
      <c r="A37" s="12"/>
      <c r="B37" s="90" t="s">
        <v>8</v>
      </c>
      <c r="C37" s="117"/>
      <c r="D37" s="119"/>
      <c r="E37" s="118"/>
      <c r="F37" s="120">
        <f>IF(fragebogenbetrieb!C47="","",1)</f>
      </c>
      <c r="G37">
        <f t="shared" si="6"/>
        <v>0</v>
      </c>
      <c r="H37">
        <f t="shared" si="7"/>
        <v>0</v>
      </c>
      <c r="I37">
        <f t="shared" si="4"/>
        <v>0</v>
      </c>
      <c r="J37">
        <f t="shared" si="5"/>
        <v>0</v>
      </c>
      <c r="K37" s="26">
        <f>fragebogenbetrieb!D47</f>
        <v>4</v>
      </c>
      <c r="L37">
        <f t="shared" si="8"/>
        <v>0</v>
      </c>
    </row>
    <row r="38" spans="1:13" ht="12.75">
      <c r="A38" s="9" t="s">
        <v>39</v>
      </c>
      <c r="B38" s="181" t="s">
        <v>287</v>
      </c>
      <c r="C38" s="117">
        <f>IF(fragebogenbetrieb!C48="","",1)</f>
      </c>
      <c r="D38" s="119"/>
      <c r="E38" s="118"/>
      <c r="F38" s="120"/>
      <c r="G38">
        <f t="shared" si="6"/>
        <v>0</v>
      </c>
      <c r="H38">
        <f t="shared" si="7"/>
        <v>0</v>
      </c>
      <c r="I38">
        <f t="shared" si="4"/>
        <v>0</v>
      </c>
      <c r="J38">
        <f t="shared" si="5"/>
        <v>0</v>
      </c>
      <c r="K38" s="26">
        <f>fragebogenbetrieb!D48</f>
        <v>1</v>
      </c>
      <c r="L38">
        <f t="shared" si="8"/>
        <v>0</v>
      </c>
      <c r="M38">
        <f>MAX(K38:K43)</f>
        <v>4</v>
      </c>
    </row>
    <row r="39" spans="1:12" ht="12.75">
      <c r="A39" s="12"/>
      <c r="B39" s="88" t="s">
        <v>284</v>
      </c>
      <c r="C39" s="117"/>
      <c r="D39" s="119">
        <f>IF(fragebogenbetrieb!C49="","",1)</f>
      </c>
      <c r="E39" s="118"/>
      <c r="F39" s="120"/>
      <c r="G39">
        <f t="shared" si="6"/>
        <v>0</v>
      </c>
      <c r="H39">
        <f t="shared" si="7"/>
        <v>0</v>
      </c>
      <c r="I39">
        <f t="shared" si="4"/>
        <v>0</v>
      </c>
      <c r="J39">
        <f t="shared" si="5"/>
        <v>0</v>
      </c>
      <c r="K39" s="26">
        <f>fragebogenbetrieb!D49</f>
        <v>2</v>
      </c>
      <c r="L39">
        <f t="shared" si="8"/>
        <v>0</v>
      </c>
    </row>
    <row r="40" spans="1:12" ht="12.75">
      <c r="A40" s="10"/>
      <c r="B40" s="82" t="s">
        <v>285</v>
      </c>
      <c r="C40" s="117"/>
      <c r="D40" s="119"/>
      <c r="E40" s="118">
        <f>IF(fragebogenbetrieb!C50="","",1)</f>
      </c>
      <c r="F40" s="120"/>
      <c r="G40">
        <f t="shared" si="6"/>
        <v>0</v>
      </c>
      <c r="H40">
        <f t="shared" si="7"/>
        <v>0</v>
      </c>
      <c r="I40">
        <f t="shared" si="4"/>
        <v>0</v>
      </c>
      <c r="J40">
        <f t="shared" si="5"/>
        <v>0</v>
      </c>
      <c r="K40" s="26">
        <f>fragebogenbetrieb!D50</f>
        <v>3</v>
      </c>
      <c r="L40">
        <f t="shared" si="8"/>
        <v>0</v>
      </c>
    </row>
    <row r="41" spans="1:12" ht="13.5" thickBot="1">
      <c r="A41" s="12"/>
      <c r="B41" s="182" t="s">
        <v>290</v>
      </c>
      <c r="C41" s="117"/>
      <c r="D41" s="119"/>
      <c r="E41" s="118"/>
      <c r="F41" s="120">
        <f>IF(fragebogenbetrieb!C51="","",1)</f>
      </c>
      <c r="G41">
        <f t="shared" si="6"/>
        <v>0</v>
      </c>
      <c r="H41">
        <f t="shared" si="7"/>
        <v>0</v>
      </c>
      <c r="I41">
        <f t="shared" si="4"/>
        <v>0</v>
      </c>
      <c r="J41">
        <f t="shared" si="5"/>
        <v>0</v>
      </c>
      <c r="K41" s="26">
        <f>fragebogenbetrieb!D51</f>
        <v>4</v>
      </c>
      <c r="L41">
        <f t="shared" si="8"/>
        <v>0</v>
      </c>
    </row>
    <row r="42" spans="1:12" ht="13.5" thickBot="1">
      <c r="A42" s="12"/>
      <c r="B42" s="182" t="s">
        <v>286</v>
      </c>
      <c r="C42" s="117"/>
      <c r="D42" s="119"/>
      <c r="E42" s="118"/>
      <c r="F42" s="120">
        <f>IF(fragebogenbetrieb!C52="","",1)</f>
      </c>
      <c r="G42">
        <f>IF(C42=1,C42,0)</f>
        <v>0</v>
      </c>
      <c r="H42">
        <f>IF(D42=1,D42*(2),0)</f>
        <v>0</v>
      </c>
      <c r="I42">
        <f>IF(E42=1,E42*3,0)</f>
        <v>0</v>
      </c>
      <c r="J42">
        <f aca="true" t="shared" si="9" ref="J42:J47">IF(F42=1,F42*4,0)</f>
        <v>0</v>
      </c>
      <c r="K42" s="26">
        <f>fragebogenbetrieb!D52</f>
        <v>3</v>
      </c>
      <c r="L42">
        <f t="shared" si="8"/>
        <v>0</v>
      </c>
    </row>
    <row r="43" spans="1:12" ht="13.5" thickBot="1">
      <c r="A43" s="12"/>
      <c r="B43" s="210" t="s">
        <v>291</v>
      </c>
      <c r="C43" s="117"/>
      <c r="D43" s="119">
        <f>IF(fragebogenbetrieb!C53="","",1)</f>
      </c>
      <c r="E43" s="143"/>
      <c r="F43" s="144"/>
      <c r="G43">
        <f>IF(C43=1,C43,0)</f>
        <v>0</v>
      </c>
      <c r="H43">
        <f>IF(D43=1,D43*(2),0)</f>
        <v>0</v>
      </c>
      <c r="I43">
        <f>IF(E43=1,E43*3,0)</f>
        <v>0</v>
      </c>
      <c r="J43">
        <f t="shared" si="9"/>
        <v>0</v>
      </c>
      <c r="K43" s="26">
        <f>fragebogenbetrieb!D53</f>
        <v>2</v>
      </c>
      <c r="L43">
        <f t="shared" si="8"/>
        <v>0</v>
      </c>
    </row>
    <row r="44" spans="1:12" ht="13.5" thickBot="1">
      <c r="A44" s="12"/>
      <c r="B44" s="211" t="s">
        <v>292</v>
      </c>
      <c r="C44" s="117">
        <f>IF(fragebogenbetrieb!C54="","",1)</f>
      </c>
      <c r="D44" s="119"/>
      <c r="E44" s="143"/>
      <c r="F44" s="144"/>
      <c r="G44">
        <f>IF(C44=1,C44,0)</f>
        <v>0</v>
      </c>
      <c r="H44">
        <f>IF(D44=1,D44*(2),0)</f>
        <v>0</v>
      </c>
      <c r="I44">
        <f>IF(E44=1,E44*3,0)</f>
        <v>0</v>
      </c>
      <c r="J44">
        <f t="shared" si="9"/>
        <v>0</v>
      </c>
      <c r="K44" s="26">
        <f>fragebogenbetrieb!D54</f>
        <v>1</v>
      </c>
      <c r="L44">
        <f t="shared" si="8"/>
        <v>0</v>
      </c>
    </row>
    <row r="45" spans="1:13" ht="12.75">
      <c r="A45" s="9" t="s">
        <v>128</v>
      </c>
      <c r="B45" s="86" t="s">
        <v>129</v>
      </c>
      <c r="C45" s="117">
        <f>IF(fragebogenbetrieb!C55="","",1)</f>
      </c>
      <c r="D45" s="119"/>
      <c r="E45" s="118"/>
      <c r="F45" s="120"/>
      <c r="G45">
        <f t="shared" si="6"/>
        <v>0</v>
      </c>
      <c r="H45">
        <f t="shared" si="7"/>
        <v>0</v>
      </c>
      <c r="I45">
        <f t="shared" si="4"/>
        <v>0</v>
      </c>
      <c r="J45">
        <f t="shared" si="9"/>
        <v>0</v>
      </c>
      <c r="K45" s="26">
        <f>fragebogenbetrieb!D55</f>
        <v>1</v>
      </c>
      <c r="L45">
        <f t="shared" si="8"/>
        <v>0</v>
      </c>
      <c r="M45">
        <f>MAX(K45,K48)</f>
        <v>4</v>
      </c>
    </row>
    <row r="46" spans="1:12" ht="12.75">
      <c r="A46" s="53"/>
      <c r="B46" s="111" t="s">
        <v>130</v>
      </c>
      <c r="C46" s="117"/>
      <c r="D46" s="119">
        <f>IF(fragebogenbetrieb!C56="","",1)</f>
      </c>
      <c r="E46" s="118"/>
      <c r="F46" s="120"/>
      <c r="G46">
        <f t="shared" si="6"/>
        <v>0</v>
      </c>
      <c r="H46">
        <f t="shared" si="7"/>
        <v>0</v>
      </c>
      <c r="I46">
        <f t="shared" si="4"/>
        <v>0</v>
      </c>
      <c r="J46">
        <f t="shared" si="9"/>
        <v>0</v>
      </c>
      <c r="K46" s="26">
        <f>fragebogenbetrieb!D56</f>
        <v>2</v>
      </c>
      <c r="L46">
        <f t="shared" si="8"/>
        <v>0</v>
      </c>
    </row>
    <row r="47" spans="1:12" ht="12.75">
      <c r="A47" s="53"/>
      <c r="B47" s="108" t="s">
        <v>131</v>
      </c>
      <c r="C47" s="117"/>
      <c r="D47" s="119"/>
      <c r="E47" s="118">
        <f>IF(fragebogenbetrieb!C57="","",1)</f>
      </c>
      <c r="F47" s="120"/>
      <c r="G47">
        <f t="shared" si="6"/>
        <v>0</v>
      </c>
      <c r="H47">
        <f t="shared" si="7"/>
        <v>0</v>
      </c>
      <c r="I47">
        <f t="shared" si="4"/>
        <v>0</v>
      </c>
      <c r="J47">
        <f t="shared" si="9"/>
        <v>0</v>
      </c>
      <c r="K47" s="26">
        <f>fragebogenbetrieb!D57</f>
        <v>3</v>
      </c>
      <c r="L47">
        <f t="shared" si="8"/>
        <v>0</v>
      </c>
    </row>
    <row r="48" spans="1:12" ht="13.5" thickBot="1">
      <c r="A48" s="130"/>
      <c r="B48" s="115" t="s">
        <v>132</v>
      </c>
      <c r="C48" s="117"/>
      <c r="D48" s="119"/>
      <c r="E48" s="118"/>
      <c r="F48" s="120">
        <f>IF(fragebogenbetrieb!C58="","",1)</f>
      </c>
      <c r="G48">
        <f t="shared" si="6"/>
        <v>0</v>
      </c>
      <c r="H48">
        <f t="shared" si="7"/>
        <v>0</v>
      </c>
      <c r="I48">
        <f t="shared" si="4"/>
        <v>0</v>
      </c>
      <c r="J48">
        <f t="shared" si="5"/>
        <v>0</v>
      </c>
      <c r="K48" s="26">
        <f>fragebogenbetrieb!D58</f>
        <v>4</v>
      </c>
      <c r="L48">
        <f t="shared" si="8"/>
        <v>0</v>
      </c>
    </row>
    <row r="49" spans="1:13" ht="12.75">
      <c r="A49" s="9" t="s">
        <v>40</v>
      </c>
      <c r="B49" s="86" t="s">
        <v>33</v>
      </c>
      <c r="C49" s="117">
        <f>IF(fragebogenbetrieb!C59="","",1)</f>
      </c>
      <c r="D49" s="119"/>
      <c r="E49" s="118"/>
      <c r="F49" s="120"/>
      <c r="G49">
        <f t="shared" si="6"/>
        <v>0</v>
      </c>
      <c r="H49">
        <f t="shared" si="7"/>
        <v>0</v>
      </c>
      <c r="I49">
        <f t="shared" si="4"/>
        <v>0</v>
      </c>
      <c r="J49">
        <f t="shared" si="5"/>
        <v>0</v>
      </c>
      <c r="K49" s="26">
        <f>fragebogenbetrieb!D59</f>
        <v>1</v>
      </c>
      <c r="L49">
        <f t="shared" si="8"/>
        <v>0</v>
      </c>
      <c r="M49">
        <f>MAX(K49:K52)</f>
        <v>4</v>
      </c>
    </row>
    <row r="50" spans="1:12" ht="12.75">
      <c r="A50" s="53"/>
      <c r="B50" s="111" t="s">
        <v>85</v>
      </c>
      <c r="C50" s="117"/>
      <c r="D50" s="119">
        <f>IF(fragebogenbetrieb!C60="","",1)</f>
      </c>
      <c r="E50" s="118"/>
      <c r="F50" s="120"/>
      <c r="G50">
        <f t="shared" si="6"/>
        <v>0</v>
      </c>
      <c r="H50">
        <f t="shared" si="7"/>
        <v>0</v>
      </c>
      <c r="I50">
        <f t="shared" si="4"/>
        <v>0</v>
      </c>
      <c r="J50">
        <f t="shared" si="5"/>
        <v>0</v>
      </c>
      <c r="K50" s="26">
        <f>fragebogenbetrieb!D60</f>
        <v>2</v>
      </c>
      <c r="L50">
        <f t="shared" si="8"/>
        <v>0</v>
      </c>
    </row>
    <row r="51" spans="1:12" ht="12.75">
      <c r="A51" s="10"/>
      <c r="B51" s="87" t="s">
        <v>11</v>
      </c>
      <c r="C51" s="117"/>
      <c r="D51" s="119"/>
      <c r="E51" s="118">
        <f>IF(fragebogenbetrieb!C61="","",1)</f>
      </c>
      <c r="F51" s="120"/>
      <c r="G51">
        <f t="shared" si="6"/>
        <v>0</v>
      </c>
      <c r="H51">
        <f t="shared" si="7"/>
        <v>0</v>
      </c>
      <c r="I51">
        <f t="shared" si="4"/>
        <v>0</v>
      </c>
      <c r="J51">
        <f t="shared" si="5"/>
        <v>0</v>
      </c>
      <c r="K51" s="26">
        <f>fragebogenbetrieb!D61</f>
        <v>3</v>
      </c>
      <c r="L51">
        <f t="shared" si="8"/>
        <v>0</v>
      </c>
    </row>
    <row r="52" spans="1:12" ht="13.5" thickBot="1">
      <c r="A52" s="64"/>
      <c r="B52" s="90" t="s">
        <v>12</v>
      </c>
      <c r="C52" s="117"/>
      <c r="D52" s="119"/>
      <c r="E52" s="118"/>
      <c r="F52" s="120">
        <f>IF(fragebogenbetrieb!C62="","",1)</f>
      </c>
      <c r="G52">
        <f t="shared" si="6"/>
        <v>0</v>
      </c>
      <c r="H52">
        <f t="shared" si="7"/>
        <v>0</v>
      </c>
      <c r="I52">
        <f t="shared" si="4"/>
        <v>0</v>
      </c>
      <c r="J52">
        <f t="shared" si="5"/>
        <v>0</v>
      </c>
      <c r="K52" s="26">
        <f>fragebogenbetrieb!D62</f>
        <v>4</v>
      </c>
      <c r="L52">
        <f t="shared" si="8"/>
        <v>0</v>
      </c>
    </row>
    <row r="53" spans="1:13" ht="12.75">
      <c r="A53" s="153" t="s">
        <v>169</v>
      </c>
      <c r="B53" s="148" t="s">
        <v>164</v>
      </c>
      <c r="C53" s="117">
        <f>IF(fragebogenbetrieb!C63="","",1)</f>
      </c>
      <c r="D53" s="119"/>
      <c r="E53" s="118"/>
      <c r="F53" s="120"/>
      <c r="G53">
        <f t="shared" si="6"/>
        <v>0</v>
      </c>
      <c r="H53">
        <f t="shared" si="7"/>
        <v>0</v>
      </c>
      <c r="I53">
        <f t="shared" si="4"/>
        <v>0</v>
      </c>
      <c r="J53">
        <f t="shared" si="5"/>
        <v>0</v>
      </c>
      <c r="K53" s="26">
        <f>fragebogenbetrieb!D63</f>
        <v>1</v>
      </c>
      <c r="L53">
        <f t="shared" si="8"/>
        <v>0</v>
      </c>
      <c r="M53">
        <f>MAX(K53:K56)</f>
        <v>4</v>
      </c>
    </row>
    <row r="54" spans="1:12" ht="12.75">
      <c r="A54" s="152" t="s">
        <v>168</v>
      </c>
      <c r="B54" s="149" t="s">
        <v>165</v>
      </c>
      <c r="C54" s="117"/>
      <c r="D54" s="119">
        <f>IF(fragebogenbetrieb!C64="","",1)</f>
      </c>
      <c r="E54" s="118"/>
      <c r="F54" s="120"/>
      <c r="G54">
        <f t="shared" si="6"/>
        <v>0</v>
      </c>
      <c r="H54">
        <f t="shared" si="7"/>
        <v>0</v>
      </c>
      <c r="I54">
        <f t="shared" si="4"/>
        <v>0</v>
      </c>
      <c r="J54">
        <f t="shared" si="5"/>
        <v>0</v>
      </c>
      <c r="K54" s="26">
        <f>fragebogenbetrieb!D64</f>
        <v>2</v>
      </c>
      <c r="L54">
        <f t="shared" si="8"/>
        <v>0</v>
      </c>
    </row>
    <row r="55" spans="1:12" ht="12.75">
      <c r="A55" s="7"/>
      <c r="B55" s="150" t="s">
        <v>166</v>
      </c>
      <c r="C55" s="117"/>
      <c r="D55" s="119"/>
      <c r="E55" s="118">
        <f>IF(fragebogenbetrieb!C65="","",1)</f>
      </c>
      <c r="F55" s="120"/>
      <c r="G55">
        <f t="shared" si="6"/>
        <v>0</v>
      </c>
      <c r="H55">
        <f t="shared" si="7"/>
        <v>0</v>
      </c>
      <c r="I55">
        <f t="shared" si="4"/>
        <v>0</v>
      </c>
      <c r="J55">
        <f t="shared" si="5"/>
        <v>0</v>
      </c>
      <c r="K55" s="26">
        <f>fragebogenbetrieb!D65</f>
        <v>3</v>
      </c>
      <c r="L55">
        <f t="shared" si="8"/>
        <v>0</v>
      </c>
    </row>
    <row r="56" spans="1:12" ht="13.5" thickBot="1">
      <c r="A56" s="7"/>
      <c r="B56" s="151" t="s">
        <v>167</v>
      </c>
      <c r="C56" s="117"/>
      <c r="D56" s="119"/>
      <c r="E56" s="118"/>
      <c r="F56" s="120">
        <f>IF(fragebogenbetrieb!C66="","",1)</f>
      </c>
      <c r="G56">
        <f>IF(C56=1,C56,0)</f>
        <v>0</v>
      </c>
      <c r="H56">
        <f>IF(D56=1,D56*(2),0)</f>
        <v>0</v>
      </c>
      <c r="I56">
        <f>IF(E56=1,E56*3,0)</f>
        <v>0</v>
      </c>
      <c r="J56">
        <f>IF(F56=1,F56*4,0)</f>
        <v>0</v>
      </c>
      <c r="K56" s="26">
        <f>fragebogenbetrieb!D66</f>
        <v>4</v>
      </c>
      <c r="L56">
        <f t="shared" si="8"/>
        <v>0</v>
      </c>
    </row>
    <row r="57" spans="1:13" ht="12.75">
      <c r="A57" s="22" t="s">
        <v>283</v>
      </c>
      <c r="B57" s="86" t="s">
        <v>135</v>
      </c>
      <c r="C57" s="117">
        <f>IF(fragebogenbetrieb!C67="","",1)</f>
      </c>
      <c r="D57" s="119"/>
      <c r="E57" s="118"/>
      <c r="F57" s="120"/>
      <c r="G57">
        <f t="shared" si="6"/>
        <v>0</v>
      </c>
      <c r="H57">
        <f t="shared" si="7"/>
        <v>0</v>
      </c>
      <c r="I57">
        <f t="shared" si="4"/>
        <v>0</v>
      </c>
      <c r="J57">
        <f t="shared" si="5"/>
        <v>0</v>
      </c>
      <c r="K57" s="26">
        <f>fragebogenbetrieb!D67</f>
        <v>1</v>
      </c>
      <c r="L57">
        <f aca="true" t="shared" si="10" ref="L57:L64">SUM(C57:F57)*K57</f>
        <v>0</v>
      </c>
      <c r="M57">
        <f>MAX(K57:K64)</f>
        <v>4</v>
      </c>
    </row>
    <row r="58" spans="1:12" ht="12.75">
      <c r="A58" s="73" t="s">
        <v>152</v>
      </c>
      <c r="B58" s="89" t="s">
        <v>140</v>
      </c>
      <c r="C58" s="117"/>
      <c r="D58" s="119">
        <f>IF(fragebogenbetrieb!C68="","",1)</f>
      </c>
      <c r="E58" s="118"/>
      <c r="F58" s="120"/>
      <c r="G58">
        <f aca="true" t="shared" si="11" ref="G58:G65">IF(C58=1,C58,0)</f>
        <v>0</v>
      </c>
      <c r="H58">
        <f aca="true" t="shared" si="12" ref="H58:H65">IF(D58=1,D58*(2),0)</f>
        <v>0</v>
      </c>
      <c r="I58">
        <f aca="true" t="shared" si="13" ref="I58:I65">IF(E58=1,E58*3,0)</f>
        <v>0</v>
      </c>
      <c r="J58">
        <f aca="true" t="shared" si="14" ref="J58:J65">IF(F58=1,F58*4,0)</f>
        <v>0</v>
      </c>
      <c r="K58" s="26">
        <f>fragebogenbetrieb!D68</f>
        <v>2</v>
      </c>
      <c r="L58">
        <f t="shared" si="10"/>
        <v>0</v>
      </c>
    </row>
    <row r="59" spans="1:12" ht="12.75">
      <c r="A59" s="6"/>
      <c r="B59" s="87" t="s">
        <v>136</v>
      </c>
      <c r="C59" s="117"/>
      <c r="D59" s="119"/>
      <c r="E59" s="118">
        <f>IF(fragebogenbetrieb!C69="","",1)</f>
      </c>
      <c r="F59" s="120"/>
      <c r="G59">
        <f t="shared" si="11"/>
        <v>0</v>
      </c>
      <c r="H59">
        <f t="shared" si="12"/>
        <v>0</v>
      </c>
      <c r="I59">
        <f t="shared" si="13"/>
        <v>0</v>
      </c>
      <c r="J59">
        <f t="shared" si="14"/>
        <v>0</v>
      </c>
      <c r="K59" s="26">
        <f>fragebogenbetrieb!D69</f>
        <v>3</v>
      </c>
      <c r="L59">
        <f t="shared" si="10"/>
        <v>0</v>
      </c>
    </row>
    <row r="60" spans="1:12" ht="12.75">
      <c r="A60" s="6"/>
      <c r="B60" s="89" t="s">
        <v>137</v>
      </c>
      <c r="C60" s="117"/>
      <c r="D60" s="119">
        <f>IF(fragebogenbetrieb!C70="","",1)</f>
      </c>
      <c r="E60" s="118"/>
      <c r="F60" s="120"/>
      <c r="G60">
        <f t="shared" si="11"/>
        <v>0</v>
      </c>
      <c r="H60">
        <f t="shared" si="12"/>
        <v>0</v>
      </c>
      <c r="I60">
        <f t="shared" si="13"/>
        <v>0</v>
      </c>
      <c r="J60">
        <f t="shared" si="14"/>
        <v>0</v>
      </c>
      <c r="K60" s="26">
        <f>fragebogenbetrieb!D70</f>
        <v>2</v>
      </c>
      <c r="L60">
        <f t="shared" si="10"/>
        <v>0</v>
      </c>
    </row>
    <row r="61" spans="1:12" ht="12.75">
      <c r="A61" s="6"/>
      <c r="B61" s="87" t="s">
        <v>141</v>
      </c>
      <c r="C61" s="117"/>
      <c r="D61" s="119"/>
      <c r="E61" s="118">
        <f>IF(fragebogenbetrieb!C71="","",1)</f>
      </c>
      <c r="F61" s="120"/>
      <c r="G61">
        <f t="shared" si="11"/>
        <v>0</v>
      </c>
      <c r="H61">
        <f t="shared" si="12"/>
        <v>0</v>
      </c>
      <c r="I61">
        <f t="shared" si="13"/>
        <v>0</v>
      </c>
      <c r="J61">
        <f t="shared" si="14"/>
        <v>0</v>
      </c>
      <c r="K61" s="26">
        <f>fragebogenbetrieb!D71</f>
        <v>3</v>
      </c>
      <c r="L61">
        <f t="shared" si="10"/>
        <v>0</v>
      </c>
    </row>
    <row r="62" spans="1:12" ht="12.75">
      <c r="A62" s="6"/>
      <c r="B62" s="147" t="s">
        <v>138</v>
      </c>
      <c r="C62" s="117"/>
      <c r="D62" s="119"/>
      <c r="E62" s="118"/>
      <c r="F62" s="120">
        <f>IF(fragebogenbetrieb!C72="","",1)</f>
      </c>
      <c r="G62">
        <f t="shared" si="11"/>
        <v>0</v>
      </c>
      <c r="H62">
        <f t="shared" si="12"/>
        <v>0</v>
      </c>
      <c r="I62">
        <f t="shared" si="13"/>
        <v>0</v>
      </c>
      <c r="J62">
        <f t="shared" si="14"/>
        <v>0</v>
      </c>
      <c r="K62" s="26">
        <f>fragebogenbetrieb!D72</f>
        <v>4</v>
      </c>
      <c r="L62">
        <f t="shared" si="10"/>
        <v>0</v>
      </c>
    </row>
    <row r="63" spans="1:12" ht="12.75">
      <c r="A63" s="6"/>
      <c r="B63" s="87" t="s">
        <v>150</v>
      </c>
      <c r="C63" s="117"/>
      <c r="D63" s="119"/>
      <c r="E63" s="118">
        <f>IF(fragebogenbetrieb!C73="","",1)</f>
      </c>
      <c r="F63" s="120"/>
      <c r="G63">
        <f t="shared" si="11"/>
        <v>0</v>
      </c>
      <c r="H63">
        <f t="shared" si="12"/>
        <v>0</v>
      </c>
      <c r="I63">
        <f t="shared" si="13"/>
        <v>0</v>
      </c>
      <c r="J63">
        <f t="shared" si="14"/>
        <v>0</v>
      </c>
      <c r="K63" s="26">
        <f>fragebogenbetrieb!D73</f>
        <v>3</v>
      </c>
      <c r="L63">
        <f t="shared" si="10"/>
        <v>0</v>
      </c>
    </row>
    <row r="64" spans="1:12" ht="13.5" thickBot="1">
      <c r="A64" s="8"/>
      <c r="B64" s="90" t="s">
        <v>139</v>
      </c>
      <c r="C64" s="117"/>
      <c r="D64" s="119"/>
      <c r="E64" s="118"/>
      <c r="F64" s="120">
        <f>IF(fragebogenbetrieb!C74="","",1)</f>
      </c>
      <c r="G64">
        <f t="shared" si="11"/>
        <v>0</v>
      </c>
      <c r="H64">
        <f t="shared" si="12"/>
        <v>0</v>
      </c>
      <c r="I64">
        <f t="shared" si="13"/>
        <v>0</v>
      </c>
      <c r="J64">
        <f t="shared" si="14"/>
        <v>0</v>
      </c>
      <c r="K64" s="26">
        <f>fragebogenbetrieb!D74</f>
        <v>4</v>
      </c>
      <c r="L64">
        <f t="shared" si="10"/>
        <v>0</v>
      </c>
    </row>
    <row r="65" spans="1:13" ht="12.75">
      <c r="A65" s="5" t="s">
        <v>41</v>
      </c>
      <c r="B65" s="86" t="s">
        <v>215</v>
      </c>
      <c r="C65" s="117">
        <f>IF(fragebogenbetrieb!C75="","",1)</f>
      </c>
      <c r="D65" s="119"/>
      <c r="E65" s="118"/>
      <c r="F65" s="120"/>
      <c r="G65">
        <f t="shared" si="11"/>
        <v>0</v>
      </c>
      <c r="H65">
        <f t="shared" si="12"/>
        <v>0</v>
      </c>
      <c r="I65">
        <f t="shared" si="13"/>
        <v>0</v>
      </c>
      <c r="J65">
        <f t="shared" si="14"/>
        <v>0</v>
      </c>
      <c r="K65" s="26">
        <f>fragebogenbetrieb!D75</f>
        <v>1</v>
      </c>
      <c r="L65">
        <f aca="true" t="shared" si="15" ref="L65:L72">SUM(C65:F65)*K65</f>
        <v>0</v>
      </c>
      <c r="M65">
        <f>MAX(K65:K72)</f>
        <v>4</v>
      </c>
    </row>
    <row r="66" spans="1:12" ht="12.75">
      <c r="A66" s="73" t="s">
        <v>153</v>
      </c>
      <c r="B66" s="89" t="s">
        <v>140</v>
      </c>
      <c r="C66" s="117"/>
      <c r="D66" s="119">
        <f>IF(fragebogenbetrieb!C76="","",1)</f>
      </c>
      <c r="E66" s="118"/>
      <c r="F66" s="120"/>
      <c r="G66">
        <f aca="true" t="shared" si="16" ref="G66:G73">IF(C66=1,C66,0)</f>
        <v>0</v>
      </c>
      <c r="H66">
        <f aca="true" t="shared" si="17" ref="H66:H72">IF(D66=1,D66*(2),0)</f>
        <v>0</v>
      </c>
      <c r="I66">
        <f aca="true" t="shared" si="18" ref="I66:I72">IF(E66=1,E66*3,0)</f>
        <v>0</v>
      </c>
      <c r="J66">
        <f aca="true" t="shared" si="19" ref="J66:J72">IF(F66=1,F66*4,0)</f>
        <v>0</v>
      </c>
      <c r="K66" s="26">
        <f>fragebogenbetrieb!D76</f>
        <v>2</v>
      </c>
      <c r="L66">
        <f t="shared" si="15"/>
        <v>0</v>
      </c>
    </row>
    <row r="67" spans="1:12" ht="12.75">
      <c r="A67" s="6"/>
      <c r="B67" s="87" t="s">
        <v>136</v>
      </c>
      <c r="C67" s="117"/>
      <c r="D67" s="119"/>
      <c r="E67" s="118">
        <f>IF(fragebogenbetrieb!C77="","",1)</f>
      </c>
      <c r="F67" s="120"/>
      <c r="G67">
        <f t="shared" si="16"/>
        <v>0</v>
      </c>
      <c r="H67">
        <f t="shared" si="17"/>
        <v>0</v>
      </c>
      <c r="I67">
        <f t="shared" si="18"/>
        <v>0</v>
      </c>
      <c r="J67">
        <f t="shared" si="19"/>
        <v>0</v>
      </c>
      <c r="K67" s="26">
        <f>fragebogenbetrieb!D77</f>
        <v>3</v>
      </c>
      <c r="L67">
        <f t="shared" si="15"/>
        <v>0</v>
      </c>
    </row>
    <row r="68" spans="1:12" ht="12.75">
      <c r="A68" s="6"/>
      <c r="B68" s="89" t="s">
        <v>137</v>
      </c>
      <c r="C68" s="117"/>
      <c r="D68" s="119">
        <f>IF(fragebogenbetrieb!C78="","",1)</f>
      </c>
      <c r="E68" s="118"/>
      <c r="F68" s="120"/>
      <c r="G68">
        <f t="shared" si="16"/>
        <v>0</v>
      </c>
      <c r="H68">
        <f t="shared" si="17"/>
        <v>0</v>
      </c>
      <c r="I68">
        <f t="shared" si="18"/>
        <v>0</v>
      </c>
      <c r="J68">
        <f t="shared" si="19"/>
        <v>0</v>
      </c>
      <c r="K68" s="26">
        <f>fragebogenbetrieb!D78</f>
        <v>2</v>
      </c>
      <c r="L68">
        <f t="shared" si="15"/>
        <v>0</v>
      </c>
    </row>
    <row r="69" spans="1:12" ht="12.75">
      <c r="A69" s="6"/>
      <c r="B69" s="87" t="s">
        <v>141</v>
      </c>
      <c r="C69" s="117"/>
      <c r="D69" s="119"/>
      <c r="E69" s="118">
        <f>IF(fragebogenbetrieb!C79="","",1)</f>
      </c>
      <c r="F69" s="120"/>
      <c r="G69">
        <f t="shared" si="16"/>
        <v>0</v>
      </c>
      <c r="H69">
        <f t="shared" si="17"/>
        <v>0</v>
      </c>
      <c r="I69">
        <f t="shared" si="18"/>
        <v>0</v>
      </c>
      <c r="J69">
        <f t="shared" si="19"/>
        <v>0</v>
      </c>
      <c r="K69" s="26">
        <f>fragebogenbetrieb!D79</f>
        <v>3</v>
      </c>
      <c r="L69">
        <f t="shared" si="15"/>
        <v>0</v>
      </c>
    </row>
    <row r="70" spans="1:12" ht="12.75">
      <c r="A70" s="6"/>
      <c r="B70" s="147" t="s">
        <v>138</v>
      </c>
      <c r="C70" s="117"/>
      <c r="D70" s="119"/>
      <c r="E70" s="118"/>
      <c r="F70" s="120">
        <f>IF(fragebogenbetrieb!C80="","",1)</f>
      </c>
      <c r="G70">
        <f t="shared" si="16"/>
        <v>0</v>
      </c>
      <c r="H70">
        <f t="shared" si="17"/>
        <v>0</v>
      </c>
      <c r="I70">
        <f t="shared" si="18"/>
        <v>0</v>
      </c>
      <c r="J70">
        <f t="shared" si="19"/>
        <v>0</v>
      </c>
      <c r="K70" s="26">
        <f>fragebogenbetrieb!D80</f>
        <v>4</v>
      </c>
      <c r="L70">
        <f t="shared" si="15"/>
        <v>0</v>
      </c>
    </row>
    <row r="71" spans="1:12" ht="12.75">
      <c r="A71" s="6"/>
      <c r="B71" s="87" t="s">
        <v>150</v>
      </c>
      <c r="C71" s="117"/>
      <c r="D71" s="119"/>
      <c r="E71" s="118">
        <f>IF(fragebogenbetrieb!C81="","",1)</f>
      </c>
      <c r="F71" s="120"/>
      <c r="G71">
        <f t="shared" si="16"/>
        <v>0</v>
      </c>
      <c r="H71">
        <f t="shared" si="17"/>
        <v>0</v>
      </c>
      <c r="I71">
        <f t="shared" si="18"/>
        <v>0</v>
      </c>
      <c r="J71">
        <f t="shared" si="19"/>
        <v>0</v>
      </c>
      <c r="K71" s="26">
        <f>fragebogenbetrieb!D81</f>
        <v>3</v>
      </c>
      <c r="L71">
        <f t="shared" si="15"/>
        <v>0</v>
      </c>
    </row>
    <row r="72" spans="1:12" ht="13.5" thickBot="1">
      <c r="A72" s="8"/>
      <c r="B72" s="90" t="s">
        <v>139</v>
      </c>
      <c r="C72" s="117"/>
      <c r="D72" s="119"/>
      <c r="E72" s="118"/>
      <c r="F72" s="120">
        <f>IF(fragebogenbetrieb!C82="","",1)</f>
      </c>
      <c r="G72">
        <f t="shared" si="16"/>
        <v>0</v>
      </c>
      <c r="H72">
        <f t="shared" si="17"/>
        <v>0</v>
      </c>
      <c r="I72">
        <f t="shared" si="18"/>
        <v>0</v>
      </c>
      <c r="J72">
        <f t="shared" si="19"/>
        <v>0</v>
      </c>
      <c r="K72" s="26">
        <f>fragebogenbetrieb!D82</f>
        <v>4</v>
      </c>
      <c r="L72">
        <f t="shared" si="15"/>
        <v>0</v>
      </c>
    </row>
    <row r="73" spans="1:13" ht="12.75">
      <c r="A73" s="136" t="s">
        <v>191</v>
      </c>
      <c r="B73" s="86" t="s">
        <v>216</v>
      </c>
      <c r="C73" s="117">
        <f>IF(fragebogenbetrieb!C83="","",1)</f>
      </c>
      <c r="D73" s="119"/>
      <c r="E73" s="118"/>
      <c r="F73" s="120"/>
      <c r="G73">
        <f t="shared" si="16"/>
        <v>0</v>
      </c>
      <c r="H73">
        <f aca="true" t="shared" si="20" ref="H73:H80">IF(D73=1,D73*(2),0)</f>
        <v>0</v>
      </c>
      <c r="I73">
        <f aca="true" t="shared" si="21" ref="I73:I78">IF(E73=1,E73*3,0)</f>
        <v>0</v>
      </c>
      <c r="J73">
        <f aca="true" t="shared" si="22" ref="J73:J79">IF(F73=1,F73*4,0)</f>
        <v>0</v>
      </c>
      <c r="K73" s="26">
        <f>fragebogenbetrieb!D83</f>
        <v>1</v>
      </c>
      <c r="L73">
        <f aca="true" t="shared" si="23" ref="L73:L82">SUM(C73:F73)*K73</f>
        <v>0</v>
      </c>
      <c r="M73">
        <f>MAX(K73:K76)</f>
        <v>4</v>
      </c>
    </row>
    <row r="74" spans="1:12" ht="12.75">
      <c r="A74" s="137" t="s">
        <v>192</v>
      </c>
      <c r="B74" s="89" t="s">
        <v>190</v>
      </c>
      <c r="C74" s="117"/>
      <c r="D74" s="119">
        <f>IF(fragebogenbetrieb!C84="","",1)</f>
      </c>
      <c r="E74" s="118"/>
      <c r="F74" s="120"/>
      <c r="G74">
        <f>IF(C74=1,C74,0)</f>
        <v>0</v>
      </c>
      <c r="H74">
        <f t="shared" si="20"/>
        <v>0</v>
      </c>
      <c r="I74">
        <f t="shared" si="21"/>
        <v>0</v>
      </c>
      <c r="J74">
        <f t="shared" si="22"/>
        <v>0</v>
      </c>
      <c r="K74" s="26">
        <f>fragebogenbetrieb!D84</f>
        <v>2</v>
      </c>
      <c r="L74">
        <f t="shared" si="23"/>
        <v>0</v>
      </c>
    </row>
    <row r="75" spans="1:12" ht="12.75">
      <c r="A75" s="137"/>
      <c r="B75" s="87" t="s">
        <v>217</v>
      </c>
      <c r="C75" s="117"/>
      <c r="D75" s="119"/>
      <c r="E75" s="118">
        <f>IF(fragebogenbetrieb!C85="","",1)</f>
      </c>
      <c r="F75" s="120"/>
      <c r="G75">
        <f>IF(C75=1,C75,0)</f>
        <v>0</v>
      </c>
      <c r="H75">
        <f t="shared" si="20"/>
        <v>0</v>
      </c>
      <c r="I75">
        <f t="shared" si="21"/>
        <v>0</v>
      </c>
      <c r="J75">
        <f t="shared" si="22"/>
        <v>0</v>
      </c>
      <c r="K75" s="26">
        <f>fragebogenbetrieb!D85</f>
        <v>3</v>
      </c>
      <c r="L75">
        <f t="shared" si="23"/>
        <v>0</v>
      </c>
    </row>
    <row r="76" spans="1:12" ht="13.5" thickBot="1">
      <c r="A76" s="138"/>
      <c r="B76" s="90" t="s">
        <v>218</v>
      </c>
      <c r="C76" s="117"/>
      <c r="D76" s="119"/>
      <c r="E76" s="118"/>
      <c r="F76" s="120">
        <f>IF(fragebogenbetrieb!C86="","",1)</f>
      </c>
      <c r="G76">
        <v>0</v>
      </c>
      <c r="H76">
        <f t="shared" si="20"/>
        <v>0</v>
      </c>
      <c r="I76">
        <f t="shared" si="21"/>
        <v>0</v>
      </c>
      <c r="J76">
        <f t="shared" si="22"/>
        <v>0</v>
      </c>
      <c r="K76" s="26">
        <f>fragebogenbetrieb!D86</f>
        <v>4</v>
      </c>
      <c r="L76">
        <f t="shared" si="23"/>
        <v>0</v>
      </c>
    </row>
    <row r="77" spans="1:13" ht="12.75">
      <c r="A77" s="154" t="s">
        <v>219</v>
      </c>
      <c r="B77" s="159" t="s">
        <v>183</v>
      </c>
      <c r="C77" s="117">
        <f>IF(fragebogenbetrieb!C87="","",1)</f>
      </c>
      <c r="D77" s="119"/>
      <c r="E77" s="118"/>
      <c r="F77" s="120"/>
      <c r="G77">
        <f>IF(C78=1,C78,0)</f>
        <v>0</v>
      </c>
      <c r="H77">
        <f t="shared" si="20"/>
        <v>0</v>
      </c>
      <c r="I77">
        <f t="shared" si="21"/>
        <v>0</v>
      </c>
      <c r="J77">
        <f t="shared" si="22"/>
        <v>0</v>
      </c>
      <c r="K77" s="26">
        <f>fragebogenbetrieb!D87</f>
        <v>1</v>
      </c>
      <c r="L77">
        <f t="shared" si="23"/>
        <v>0</v>
      </c>
      <c r="M77">
        <f>MAX(K77:K82)</f>
        <v>4</v>
      </c>
    </row>
    <row r="78" spans="1:12" ht="12.75">
      <c r="A78" s="155" t="s">
        <v>173</v>
      </c>
      <c r="B78" s="160" t="s">
        <v>184</v>
      </c>
      <c r="C78" s="117"/>
      <c r="D78" s="119">
        <f>IF(fragebogenbetrieb!C88="","",1)</f>
      </c>
      <c r="E78" s="118"/>
      <c r="F78" s="120"/>
      <c r="G78">
        <f>IF(C78=1,C78,0)</f>
        <v>0</v>
      </c>
      <c r="H78">
        <f t="shared" si="20"/>
        <v>0</v>
      </c>
      <c r="I78">
        <f t="shared" si="21"/>
        <v>0</v>
      </c>
      <c r="J78">
        <f t="shared" si="22"/>
        <v>0</v>
      </c>
      <c r="K78" s="26">
        <f>fragebogenbetrieb!D88</f>
        <v>2</v>
      </c>
      <c r="L78">
        <f t="shared" si="23"/>
        <v>0</v>
      </c>
    </row>
    <row r="79" spans="1:12" ht="12.75">
      <c r="A79" s="156" t="s">
        <v>174</v>
      </c>
      <c r="B79" s="161" t="s">
        <v>185</v>
      </c>
      <c r="C79" s="117"/>
      <c r="D79" s="119"/>
      <c r="E79" s="118">
        <f>IF(fragebogenbetrieb!C89="","",1)</f>
      </c>
      <c r="F79" s="120"/>
      <c r="G79">
        <f>IF(C79=1,C79,0)</f>
        <v>0</v>
      </c>
      <c r="H79">
        <f t="shared" si="20"/>
        <v>0</v>
      </c>
      <c r="I79">
        <f>IF(E79=1,E79*3,0)</f>
        <v>0</v>
      </c>
      <c r="J79">
        <f t="shared" si="22"/>
        <v>0</v>
      </c>
      <c r="K79" s="26">
        <f>fragebogenbetrieb!D89</f>
        <v>3</v>
      </c>
      <c r="L79">
        <f t="shared" si="23"/>
        <v>0</v>
      </c>
    </row>
    <row r="80" spans="1:12" ht="12.75">
      <c r="A80" s="162"/>
      <c r="B80" s="163" t="s">
        <v>186</v>
      </c>
      <c r="C80" s="117"/>
      <c r="D80" s="119"/>
      <c r="E80" s="118">
        <f>IF(fragebogenbetrieb!C90="","",1)</f>
      </c>
      <c r="F80" s="144"/>
      <c r="G80">
        <f>IF(C80=1,C80,0)</f>
        <v>0</v>
      </c>
      <c r="H80">
        <f t="shared" si="20"/>
        <v>0</v>
      </c>
      <c r="I80">
        <f>IF(E80=1,E80*3,0)</f>
        <v>0</v>
      </c>
      <c r="J80">
        <f>IF(F80=1,F80*4,0)</f>
        <v>0</v>
      </c>
      <c r="K80" s="26">
        <f>fragebogenbetrieb!D90</f>
        <v>3</v>
      </c>
      <c r="L80">
        <f t="shared" si="23"/>
        <v>0</v>
      </c>
    </row>
    <row r="81" spans="1:12" ht="12.75">
      <c r="A81" s="155"/>
      <c r="B81" s="164" t="s">
        <v>187</v>
      </c>
      <c r="C81" s="172"/>
      <c r="D81" s="142"/>
      <c r="E81" s="143"/>
      <c r="F81" s="144">
        <f>IF(fragebogenbetrieb!C91="","",1)</f>
      </c>
      <c r="G81">
        <f>IF(C81=1,C81,0)</f>
        <v>0</v>
      </c>
      <c r="H81">
        <f>IF(D81=1,D81*(2),0)</f>
        <v>0</v>
      </c>
      <c r="I81">
        <f>IF(E81=1,E81*3,0)</f>
        <v>0</v>
      </c>
      <c r="J81">
        <f>IF(F81=1,F81*4,0)</f>
        <v>0</v>
      </c>
      <c r="K81" s="26">
        <f>fragebogenbetrieb!D91</f>
        <v>4</v>
      </c>
      <c r="L81">
        <f t="shared" si="23"/>
        <v>0</v>
      </c>
    </row>
    <row r="82" spans="1:12" ht="13.5" thickBot="1">
      <c r="A82" s="165"/>
      <c r="B82" s="166" t="s">
        <v>188</v>
      </c>
      <c r="C82" s="172"/>
      <c r="D82" s="142"/>
      <c r="E82" s="143"/>
      <c r="F82" s="144">
        <f>IF(fragebogenbetrieb!C92="","",1)</f>
      </c>
      <c r="G82">
        <f>IF(C82=1,C82,0)</f>
        <v>0</v>
      </c>
      <c r="H82">
        <f>IF(D82=1,D82*(2),0)</f>
        <v>0</v>
      </c>
      <c r="I82">
        <f>IF(E82=1,E82*3,0)</f>
        <v>0</v>
      </c>
      <c r="J82">
        <f>IF(F82=1,F82*4,0)</f>
        <v>0</v>
      </c>
      <c r="K82" s="26">
        <f>fragebogenbetrieb!D92</f>
        <v>4</v>
      </c>
      <c r="L82">
        <f t="shared" si="23"/>
        <v>0</v>
      </c>
    </row>
    <row r="83" spans="1:14" ht="12.75">
      <c r="A83" t="s">
        <v>62</v>
      </c>
      <c r="L83">
        <f>SUM(L8:L82)</f>
        <v>0</v>
      </c>
      <c r="M83">
        <f>SUM(M8:M82)</f>
        <v>56</v>
      </c>
      <c r="N83">
        <f>L83-N7</f>
        <v>0</v>
      </c>
    </row>
    <row r="84" ht="12.75">
      <c r="A84" t="s">
        <v>42</v>
      </c>
    </row>
    <row r="85" spans="2:4" ht="12.75">
      <c r="B85" t="s">
        <v>43</v>
      </c>
      <c r="D85" t="s">
        <v>44</v>
      </c>
    </row>
    <row r="86" spans="1:4" ht="12.75">
      <c r="A86" t="s">
        <v>297</v>
      </c>
      <c r="B86" s="4">
        <f>SUM(C8:C82)</f>
        <v>0</v>
      </c>
      <c r="C86">
        <f>14-B86</f>
        <v>14</v>
      </c>
      <c r="D86">
        <f>B86/14*100</f>
        <v>0</v>
      </c>
    </row>
    <row r="87" spans="1:4" ht="12.75">
      <c r="A87" t="s">
        <v>298</v>
      </c>
      <c r="B87" s="4">
        <f>SUM(D8:D82)</f>
        <v>0</v>
      </c>
      <c r="C87">
        <f>14-B87</f>
        <v>14</v>
      </c>
      <c r="D87">
        <f>B87/14*100</f>
        <v>0</v>
      </c>
    </row>
    <row r="88" spans="1:4" ht="12.75">
      <c r="A88" t="s">
        <v>299</v>
      </c>
      <c r="B88" s="4">
        <f>SUM(E8:E82)</f>
        <v>0</v>
      </c>
      <c r="C88">
        <f>14-B88</f>
        <v>14</v>
      </c>
      <c r="D88">
        <f>B88/14*100</f>
        <v>0</v>
      </c>
    </row>
    <row r="89" spans="1:4" ht="12.75">
      <c r="A89" t="s">
        <v>300</v>
      </c>
      <c r="B89" s="4">
        <f>SUM(F8:F82)</f>
        <v>0</v>
      </c>
      <c r="C89">
        <f>14-B89</f>
        <v>14</v>
      </c>
      <c r="D89">
        <f>B89/14*100</f>
        <v>0</v>
      </c>
    </row>
    <row r="90" spans="1:4" ht="12.75">
      <c r="A90" t="s">
        <v>301</v>
      </c>
      <c r="B90">
        <f>SUM(G1:J7)*-1</f>
        <v>0</v>
      </c>
      <c r="C90">
        <f>14-B848-1</f>
        <v>13</v>
      </c>
      <c r="D90">
        <f>B90/14*100</f>
        <v>0</v>
      </c>
    </row>
    <row r="92" ht="13.5" thickBot="1">
      <c r="G92" t="s">
        <v>54</v>
      </c>
    </row>
    <row r="93" spans="1:7" ht="12.75">
      <c r="A93">
        <v>1</v>
      </c>
      <c r="B93" s="22" t="s">
        <v>47</v>
      </c>
      <c r="C93">
        <f aca="true" t="shared" si="24" ref="C93:C106">IF(G93&gt;0,1,0)</f>
        <v>0</v>
      </c>
      <c r="D93">
        <f aca="true" t="shared" si="25" ref="D93:D103">IF(G93&gt;1,1,0)</f>
        <v>0</v>
      </c>
      <c r="E93">
        <f aca="true" t="shared" si="26" ref="E93:E103">IF(G93&gt;2,1,0)</f>
        <v>0</v>
      </c>
      <c r="F93">
        <f aca="true" t="shared" si="27" ref="F93:F103">IF(G93&gt;3,1,0)</f>
        <v>0</v>
      </c>
      <c r="G93">
        <f>SUM(G8:J11)</f>
        <v>0</v>
      </c>
    </row>
    <row r="94" spans="1:7" ht="12.75">
      <c r="A94">
        <v>2</v>
      </c>
      <c r="B94" s="16" t="s">
        <v>45</v>
      </c>
      <c r="C94">
        <f t="shared" si="24"/>
        <v>0</v>
      </c>
      <c r="D94">
        <f t="shared" si="25"/>
        <v>0</v>
      </c>
      <c r="E94">
        <f t="shared" si="26"/>
        <v>0</v>
      </c>
      <c r="F94">
        <f t="shared" si="27"/>
        <v>0</v>
      </c>
      <c r="G94">
        <f>SUM(G12:J15)</f>
        <v>0</v>
      </c>
    </row>
    <row r="95" spans="1:7" ht="13.5" thickBot="1">
      <c r="A95">
        <v>3</v>
      </c>
      <c r="B95" s="6" t="s">
        <v>46</v>
      </c>
      <c r="C95">
        <f t="shared" si="24"/>
        <v>0</v>
      </c>
      <c r="D95">
        <f t="shared" si="25"/>
        <v>0</v>
      </c>
      <c r="E95">
        <f t="shared" si="26"/>
        <v>0</v>
      </c>
      <c r="F95">
        <f t="shared" si="27"/>
        <v>0</v>
      </c>
      <c r="G95">
        <f>SUM(G16:J24)</f>
        <v>0</v>
      </c>
    </row>
    <row r="96" spans="1:7" ht="12.75">
      <c r="A96">
        <v>4</v>
      </c>
      <c r="B96" s="5" t="s">
        <v>48</v>
      </c>
      <c r="C96">
        <f>IF(G96&gt;0,1,0)</f>
        <v>0</v>
      </c>
      <c r="D96">
        <f>IF(G96&gt;1,1,0)</f>
        <v>0</v>
      </c>
      <c r="E96">
        <f>IF(G96&gt;2,1,0)</f>
        <v>0</v>
      </c>
      <c r="F96">
        <f>IF(G96&gt;3,1,0)</f>
        <v>0</v>
      </c>
      <c r="G96">
        <f>SUM(G25:J29)</f>
        <v>0</v>
      </c>
    </row>
    <row r="97" spans="1:7" ht="12.75">
      <c r="A97">
        <v>5</v>
      </c>
      <c r="B97" s="6" t="s">
        <v>49</v>
      </c>
      <c r="C97">
        <f t="shared" si="24"/>
        <v>0</v>
      </c>
      <c r="D97">
        <f t="shared" si="25"/>
        <v>0</v>
      </c>
      <c r="E97">
        <f t="shared" si="26"/>
        <v>0</v>
      </c>
      <c r="F97">
        <f t="shared" si="27"/>
        <v>0</v>
      </c>
      <c r="G97">
        <f>SUM(G30:J33)</f>
        <v>0</v>
      </c>
    </row>
    <row r="98" spans="1:7" ht="12.75">
      <c r="A98">
        <v>6</v>
      </c>
      <c r="B98" s="6" t="s">
        <v>50</v>
      </c>
      <c r="C98">
        <f t="shared" si="24"/>
        <v>0</v>
      </c>
      <c r="D98">
        <f t="shared" si="25"/>
        <v>0</v>
      </c>
      <c r="E98">
        <f t="shared" si="26"/>
        <v>0</v>
      </c>
      <c r="F98">
        <f t="shared" si="27"/>
        <v>0</v>
      </c>
      <c r="G98">
        <f>SUM(G34:J37)</f>
        <v>0</v>
      </c>
    </row>
    <row r="99" spans="1:7" ht="13.5" thickBot="1">
      <c r="A99">
        <v>7</v>
      </c>
      <c r="B99" s="8" t="s">
        <v>328</v>
      </c>
      <c r="C99">
        <f t="shared" si="24"/>
        <v>0</v>
      </c>
      <c r="D99">
        <f t="shared" si="25"/>
        <v>0</v>
      </c>
      <c r="E99">
        <f t="shared" si="26"/>
        <v>0</v>
      </c>
      <c r="F99">
        <f t="shared" si="27"/>
        <v>0</v>
      </c>
      <c r="G99">
        <f>SUM(G38:J44)</f>
        <v>0</v>
      </c>
    </row>
    <row r="100" spans="1:7" ht="12.75">
      <c r="A100">
        <v>8</v>
      </c>
      <c r="B100" s="20" t="s">
        <v>128</v>
      </c>
      <c r="C100">
        <f t="shared" si="24"/>
        <v>0</v>
      </c>
      <c r="D100">
        <f t="shared" si="25"/>
        <v>0</v>
      </c>
      <c r="E100">
        <f t="shared" si="26"/>
        <v>0</v>
      </c>
      <c r="F100">
        <f t="shared" si="27"/>
        <v>0</v>
      </c>
      <c r="G100">
        <f>SUM(G45:J48)</f>
        <v>0</v>
      </c>
    </row>
    <row r="101" spans="1:7" ht="12.75">
      <c r="A101">
        <v>9</v>
      </c>
      <c r="B101" s="11" t="s">
        <v>52</v>
      </c>
      <c r="C101">
        <f t="shared" si="24"/>
        <v>0</v>
      </c>
      <c r="D101">
        <f t="shared" si="25"/>
        <v>0</v>
      </c>
      <c r="E101">
        <f t="shared" si="26"/>
        <v>0</v>
      </c>
      <c r="F101">
        <f t="shared" si="27"/>
        <v>0</v>
      </c>
      <c r="G101">
        <f>SUM(G49:J52)</f>
        <v>0</v>
      </c>
    </row>
    <row r="102" spans="1:7" ht="12.75">
      <c r="A102">
        <v>10</v>
      </c>
      <c r="B102" s="6" t="s">
        <v>248</v>
      </c>
      <c r="C102">
        <f t="shared" si="24"/>
        <v>0</v>
      </c>
      <c r="D102">
        <f t="shared" si="25"/>
        <v>0</v>
      </c>
      <c r="E102">
        <f t="shared" si="26"/>
        <v>0</v>
      </c>
      <c r="F102">
        <f t="shared" si="27"/>
        <v>0</v>
      </c>
      <c r="G102">
        <f>SUM(G53:J56)</f>
        <v>0</v>
      </c>
    </row>
    <row r="103" spans="1:7" ht="12.75">
      <c r="A103">
        <v>11</v>
      </c>
      <c r="B103" s="6" t="s">
        <v>247</v>
      </c>
      <c r="C103">
        <f t="shared" si="24"/>
        <v>0</v>
      </c>
      <c r="D103">
        <f t="shared" si="25"/>
        <v>0</v>
      </c>
      <c r="E103">
        <f t="shared" si="26"/>
        <v>0</v>
      </c>
      <c r="F103">
        <f t="shared" si="27"/>
        <v>0</v>
      </c>
      <c r="G103">
        <f>SUM(G57:J64)</f>
        <v>0</v>
      </c>
    </row>
    <row r="104" spans="1:7" ht="12.75">
      <c r="A104">
        <v>12</v>
      </c>
      <c r="B104" s="20" t="s">
        <v>148</v>
      </c>
      <c r="C104">
        <f t="shared" si="24"/>
        <v>0</v>
      </c>
      <c r="D104">
        <f>IF(G104&gt;1,1,0)</f>
        <v>0</v>
      </c>
      <c r="E104">
        <f>IF(G104&gt;2,1,0)</f>
        <v>0</v>
      </c>
      <c r="F104">
        <f>IF(G104&gt;3,1,0)</f>
        <v>0</v>
      </c>
      <c r="G104">
        <f>SUM(G65:J72)</f>
        <v>0</v>
      </c>
    </row>
    <row r="105" spans="1:7" ht="12.75">
      <c r="A105">
        <v>14</v>
      </c>
      <c r="B105" s="20" t="s">
        <v>149</v>
      </c>
      <c r="C105">
        <f t="shared" si="24"/>
        <v>0</v>
      </c>
      <c r="D105">
        <f>IF(G105&gt;1,1,0)</f>
        <v>0</v>
      </c>
      <c r="E105">
        <f>IF(G105&gt;2,1,0)</f>
        <v>0</v>
      </c>
      <c r="F105">
        <f>IF(G105&gt;3,1,0)</f>
        <v>0</v>
      </c>
      <c r="G105">
        <f>SUM(G73:J76)</f>
        <v>0</v>
      </c>
    </row>
    <row r="106" spans="1:7" ht="12.75">
      <c r="A106">
        <v>13</v>
      </c>
      <c r="B106" s="6" t="s">
        <v>53</v>
      </c>
      <c r="C106">
        <f t="shared" si="24"/>
        <v>0</v>
      </c>
      <c r="D106">
        <f>IF(G106&gt;1,1,0)</f>
        <v>0</v>
      </c>
      <c r="E106">
        <f>IF(G106&gt;2,1,0)</f>
        <v>0</v>
      </c>
      <c r="F106">
        <f>IF(G106&gt;3,1,0)</f>
        <v>0</v>
      </c>
      <c r="G106">
        <f>SUM(G77:J82)</f>
        <v>0</v>
      </c>
    </row>
    <row r="108" ht="12.75">
      <c r="B108" t="s">
        <v>60</v>
      </c>
    </row>
    <row r="109" ht="12.75">
      <c r="B109" t="s">
        <v>60</v>
      </c>
    </row>
    <row r="110" ht="13.5" thickBot="1">
      <c r="B110" t="s">
        <v>60</v>
      </c>
    </row>
    <row r="111" spans="2:7" ht="12.75">
      <c r="B111" s="22" t="s">
        <v>47</v>
      </c>
      <c r="D111">
        <v>1</v>
      </c>
      <c r="E111">
        <v>1</v>
      </c>
      <c r="F111">
        <v>1</v>
      </c>
      <c r="G111">
        <v>1</v>
      </c>
    </row>
    <row r="112" spans="1:7" ht="12.75">
      <c r="A112" t="s">
        <v>61</v>
      </c>
      <c r="B112" s="16" t="s">
        <v>45</v>
      </c>
      <c r="D112">
        <v>1</v>
      </c>
      <c r="E112">
        <v>1</v>
      </c>
      <c r="F112">
        <v>1</v>
      </c>
      <c r="G112">
        <v>1</v>
      </c>
    </row>
    <row r="113" spans="2:7" ht="13.5" thickBot="1">
      <c r="B113" s="6" t="s">
        <v>46</v>
      </c>
      <c r="D113">
        <v>1</v>
      </c>
      <c r="E113">
        <v>1</v>
      </c>
      <c r="F113">
        <v>1</v>
      </c>
      <c r="G113">
        <v>1</v>
      </c>
    </row>
    <row r="114" spans="2:7" ht="12.75">
      <c r="B114" s="5" t="s">
        <v>48</v>
      </c>
      <c r="D114">
        <v>1</v>
      </c>
      <c r="E114">
        <v>1</v>
      </c>
      <c r="F114">
        <v>1</v>
      </c>
      <c r="G114">
        <v>1</v>
      </c>
    </row>
    <row r="115" spans="2:7" ht="12.75">
      <c r="B115" s="6" t="s">
        <v>49</v>
      </c>
      <c r="D115">
        <v>1</v>
      </c>
      <c r="E115">
        <v>1</v>
      </c>
      <c r="F115">
        <v>1</v>
      </c>
      <c r="G115">
        <v>1</v>
      </c>
    </row>
    <row r="116" spans="2:7" ht="12.75">
      <c r="B116" s="6" t="s">
        <v>50</v>
      </c>
      <c r="D116">
        <v>1</v>
      </c>
      <c r="E116">
        <v>1</v>
      </c>
      <c r="F116">
        <v>1</v>
      </c>
      <c r="G116">
        <v>1</v>
      </c>
    </row>
    <row r="117" spans="2:7" ht="13.5" thickBot="1">
      <c r="B117" s="8" t="s">
        <v>51</v>
      </c>
      <c r="D117">
        <v>1</v>
      </c>
      <c r="E117">
        <v>1</v>
      </c>
      <c r="F117">
        <v>1</v>
      </c>
      <c r="G117">
        <v>1</v>
      </c>
    </row>
    <row r="118" spans="2:7" ht="12.75">
      <c r="B118" s="20" t="s">
        <v>86</v>
      </c>
      <c r="D118">
        <v>1</v>
      </c>
      <c r="E118">
        <v>1</v>
      </c>
      <c r="F118">
        <v>1</v>
      </c>
      <c r="G118">
        <v>1</v>
      </c>
    </row>
    <row r="119" spans="2:7" ht="12.75">
      <c r="B119" s="11" t="s">
        <v>52</v>
      </c>
      <c r="D119">
        <v>1</v>
      </c>
      <c r="E119">
        <v>1</v>
      </c>
      <c r="F119">
        <v>1</v>
      </c>
      <c r="G119">
        <v>1</v>
      </c>
    </row>
    <row r="120" spans="2:7" ht="12.75">
      <c r="B120" s="6" t="s">
        <v>248</v>
      </c>
      <c r="D120">
        <v>1</v>
      </c>
      <c r="E120">
        <v>1</v>
      </c>
      <c r="F120">
        <v>1</v>
      </c>
      <c r="G120">
        <v>1</v>
      </c>
    </row>
    <row r="121" spans="2:7" ht="12.75">
      <c r="B121" s="6" t="s">
        <v>247</v>
      </c>
      <c r="D121">
        <v>1</v>
      </c>
      <c r="E121">
        <v>1</v>
      </c>
      <c r="F121">
        <v>1</v>
      </c>
      <c r="G121">
        <v>1</v>
      </c>
    </row>
    <row r="122" spans="2:7" ht="12.75">
      <c r="B122" s="20" t="s">
        <v>148</v>
      </c>
      <c r="D122">
        <v>1</v>
      </c>
      <c r="E122">
        <v>1</v>
      </c>
      <c r="F122">
        <v>1</v>
      </c>
      <c r="G122">
        <v>1</v>
      </c>
    </row>
    <row r="123" spans="2:7" ht="12.75">
      <c r="B123" s="20" t="s">
        <v>149</v>
      </c>
      <c r="D123">
        <v>1</v>
      </c>
      <c r="E123">
        <v>1</v>
      </c>
      <c r="F123">
        <v>1</v>
      </c>
      <c r="G123">
        <v>1</v>
      </c>
    </row>
    <row r="124" spans="2:7" ht="12.75">
      <c r="B124" s="6" t="s">
        <v>53</v>
      </c>
      <c r="D124">
        <v>1</v>
      </c>
      <c r="E124">
        <v>1</v>
      </c>
      <c r="F124">
        <v>1</v>
      </c>
      <c r="G124">
        <v>1</v>
      </c>
    </row>
    <row r="127" spans="1:2" ht="12.75">
      <c r="A127" s="18" t="s">
        <v>25</v>
      </c>
      <c r="B127" s="19"/>
    </row>
    <row r="128" spans="1:2" ht="13.5" thickBot="1">
      <c r="A128" s="18"/>
      <c r="B128" s="19"/>
    </row>
    <row r="129" spans="1:14" ht="13.5" thickBot="1">
      <c r="A129" s="56" t="s">
        <v>7</v>
      </c>
      <c r="B129" s="61" t="s">
        <v>0</v>
      </c>
      <c r="C129" t="s">
        <v>120</v>
      </c>
      <c r="D129" t="s">
        <v>120</v>
      </c>
      <c r="E129" t="s">
        <v>121</v>
      </c>
      <c r="F129" t="s">
        <v>121</v>
      </c>
      <c r="K129" s="17" t="s">
        <v>63</v>
      </c>
      <c r="L129" t="s">
        <v>64</v>
      </c>
      <c r="N129" t="s">
        <v>65</v>
      </c>
    </row>
    <row r="130" spans="1:14" ht="12.75">
      <c r="A130" s="71" t="s">
        <v>113</v>
      </c>
      <c r="B130" s="91" t="s">
        <v>114</v>
      </c>
      <c r="C130" s="141">
        <f>IF(fragebogenkuh!$C15="","",1)</f>
      </c>
      <c r="D130" s="142"/>
      <c r="E130" s="143"/>
      <c r="F130" s="144"/>
      <c r="G130">
        <f>IF(C130=1,1,0)</f>
        <v>0</v>
      </c>
      <c r="H130">
        <f>IF(D130=1,1,0)</f>
        <v>0</v>
      </c>
      <c r="I130">
        <f>IF(E130=1,1,0)</f>
        <v>0</v>
      </c>
      <c r="J130">
        <f>IF(F130=1,1,0)</f>
        <v>0</v>
      </c>
      <c r="K130" s="17">
        <f>fragebogenkuh!D15</f>
        <v>1</v>
      </c>
      <c r="L130">
        <f>SUM(C130:F130)*K130</f>
        <v>0</v>
      </c>
      <c r="M130">
        <f>SUM(G130:J130)*K130</f>
        <v>0</v>
      </c>
      <c r="N130">
        <f>MAX(K130:K133)</f>
        <v>4</v>
      </c>
    </row>
    <row r="131" spans="1:13" ht="12.75">
      <c r="A131" s="55" t="s">
        <v>127</v>
      </c>
      <c r="B131" s="97" t="s">
        <v>220</v>
      </c>
      <c r="C131" s="141"/>
      <c r="D131" s="142">
        <f>IF(fragebogenkuh!C16="","",1)</f>
      </c>
      <c r="E131" s="143"/>
      <c r="F131" s="144"/>
      <c r="G131">
        <f aca="true" t="shared" si="28" ref="G131:G144">IF(C131=1,1,0)</f>
        <v>0</v>
      </c>
      <c r="H131">
        <f aca="true" t="shared" si="29" ref="H131:H145">IF(D131=1,1,0)</f>
        <v>0</v>
      </c>
      <c r="I131">
        <f aca="true" t="shared" si="30" ref="I131:I145">IF(E131=1,1,0)</f>
        <v>0</v>
      </c>
      <c r="J131">
        <f aca="true" t="shared" si="31" ref="J131:J145">IF(F131=1,1,0)</f>
        <v>0</v>
      </c>
      <c r="K131" s="17">
        <f>fragebogenkuh!D16</f>
        <v>2</v>
      </c>
      <c r="L131">
        <f aca="true" t="shared" si="32" ref="L131:L144">SUM(C131:F131)*K131</f>
        <v>0</v>
      </c>
      <c r="M131">
        <f aca="true" t="shared" si="33" ref="M131:M144">SUM(G131:J131)*K131</f>
        <v>0</v>
      </c>
    </row>
    <row r="132" spans="1:13" ht="12.75">
      <c r="A132" s="46"/>
      <c r="B132" s="94" t="s">
        <v>221</v>
      </c>
      <c r="C132" s="141"/>
      <c r="D132" s="142"/>
      <c r="E132" s="143">
        <f>IF(fragebogenkuh!$C17="","",1)</f>
      </c>
      <c r="F132" s="144"/>
      <c r="G132">
        <f t="shared" si="28"/>
        <v>0</v>
      </c>
      <c r="H132">
        <f t="shared" si="29"/>
        <v>0</v>
      </c>
      <c r="I132">
        <f t="shared" si="30"/>
        <v>0</v>
      </c>
      <c r="J132">
        <f t="shared" si="31"/>
        <v>0</v>
      </c>
      <c r="K132" s="17">
        <f>fragebogenkuh!D17</f>
        <v>3</v>
      </c>
      <c r="L132">
        <f t="shared" si="32"/>
        <v>0</v>
      </c>
      <c r="M132">
        <f t="shared" si="33"/>
        <v>0</v>
      </c>
    </row>
    <row r="133" spans="1:13" ht="13.5" thickBot="1">
      <c r="A133" s="47"/>
      <c r="B133" s="99" t="s">
        <v>222</v>
      </c>
      <c r="C133" s="141"/>
      <c r="D133" s="142"/>
      <c r="E133" s="143"/>
      <c r="F133" s="144">
        <f>IF(fragebogenkuh!$C18="","",1)</f>
      </c>
      <c r="G133">
        <f t="shared" si="28"/>
        <v>0</v>
      </c>
      <c r="H133">
        <f t="shared" si="29"/>
        <v>0</v>
      </c>
      <c r="I133">
        <f t="shared" si="30"/>
        <v>0</v>
      </c>
      <c r="J133">
        <f t="shared" si="31"/>
        <v>0</v>
      </c>
      <c r="K133" s="17">
        <f>fragebogenkuh!D18</f>
        <v>4</v>
      </c>
      <c r="L133">
        <f t="shared" si="32"/>
        <v>0</v>
      </c>
      <c r="M133">
        <f t="shared" si="33"/>
        <v>0</v>
      </c>
    </row>
    <row r="134" spans="1:14" ht="12.75">
      <c r="A134" s="71" t="s">
        <v>126</v>
      </c>
      <c r="B134" s="92" t="s">
        <v>223</v>
      </c>
      <c r="C134" s="141">
        <f>IF(fragebogenkuh!$C19="","",1)</f>
      </c>
      <c r="D134" s="142"/>
      <c r="E134" s="143"/>
      <c r="F134" s="144"/>
      <c r="G134">
        <f t="shared" si="28"/>
        <v>0</v>
      </c>
      <c r="H134">
        <f t="shared" si="29"/>
        <v>0</v>
      </c>
      <c r="I134">
        <f t="shared" si="30"/>
        <v>0</v>
      </c>
      <c r="J134">
        <f t="shared" si="31"/>
        <v>0</v>
      </c>
      <c r="K134" s="17">
        <f>fragebogenkuh!D19</f>
        <v>1</v>
      </c>
      <c r="L134">
        <f t="shared" si="32"/>
        <v>0</v>
      </c>
      <c r="M134">
        <f t="shared" si="33"/>
        <v>0</v>
      </c>
      <c r="N134">
        <f>MAX(K134,K137)</f>
        <v>4</v>
      </c>
    </row>
    <row r="135" spans="1:13" ht="12.75">
      <c r="A135" s="49" t="s">
        <v>27</v>
      </c>
      <c r="B135" s="98" t="s">
        <v>224</v>
      </c>
      <c r="C135" s="141"/>
      <c r="D135" s="142">
        <f>IF(fragebogenkuh!C20="","",1)</f>
      </c>
      <c r="E135" s="143"/>
      <c r="F135" s="144"/>
      <c r="G135">
        <f t="shared" si="28"/>
        <v>0</v>
      </c>
      <c r="H135">
        <f t="shared" si="29"/>
        <v>0</v>
      </c>
      <c r="I135">
        <f t="shared" si="30"/>
        <v>0</v>
      </c>
      <c r="J135">
        <f t="shared" si="31"/>
        <v>0</v>
      </c>
      <c r="K135" s="17">
        <f>fragebogenkuh!D20</f>
        <v>2</v>
      </c>
      <c r="L135">
        <f t="shared" si="32"/>
        <v>0</v>
      </c>
      <c r="M135">
        <f t="shared" si="33"/>
        <v>0</v>
      </c>
    </row>
    <row r="136" spans="1:13" ht="12.75">
      <c r="A136" s="49" t="s">
        <v>28</v>
      </c>
      <c r="B136" s="95" t="s">
        <v>225</v>
      </c>
      <c r="C136" s="141"/>
      <c r="D136" s="142"/>
      <c r="E136" s="143">
        <f>IF(fragebogenkuh!$C21="","",1)</f>
      </c>
      <c r="F136" s="144"/>
      <c r="G136">
        <f t="shared" si="28"/>
        <v>0</v>
      </c>
      <c r="H136">
        <f t="shared" si="29"/>
        <v>0</v>
      </c>
      <c r="I136">
        <f t="shared" si="30"/>
        <v>0</v>
      </c>
      <c r="J136">
        <f t="shared" si="31"/>
        <v>0</v>
      </c>
      <c r="K136" s="17">
        <f>fragebogenkuh!D21</f>
        <v>3</v>
      </c>
      <c r="L136">
        <f t="shared" si="32"/>
        <v>0</v>
      </c>
      <c r="M136">
        <f t="shared" si="33"/>
        <v>0</v>
      </c>
    </row>
    <row r="137" spans="1:13" ht="13.5" thickBot="1">
      <c r="A137" s="50"/>
      <c r="B137" s="100" t="s">
        <v>226</v>
      </c>
      <c r="C137" s="141"/>
      <c r="D137" s="142"/>
      <c r="E137" s="143"/>
      <c r="F137" s="144">
        <f>IF(fragebogenkuh!$C22="","",1)</f>
      </c>
      <c r="G137">
        <f t="shared" si="28"/>
        <v>0</v>
      </c>
      <c r="H137">
        <f t="shared" si="29"/>
        <v>0</v>
      </c>
      <c r="I137">
        <f t="shared" si="30"/>
        <v>0</v>
      </c>
      <c r="J137">
        <f t="shared" si="31"/>
        <v>0</v>
      </c>
      <c r="K137" s="17">
        <f>fragebogenkuh!D22</f>
        <v>4</v>
      </c>
      <c r="L137">
        <f t="shared" si="32"/>
        <v>0</v>
      </c>
      <c r="M137">
        <f t="shared" si="33"/>
        <v>0</v>
      </c>
    </row>
    <row r="138" spans="1:14" ht="12.75">
      <c r="A138" s="72" t="s">
        <v>125</v>
      </c>
      <c r="B138" s="121" t="s">
        <v>5</v>
      </c>
      <c r="C138" s="141">
        <f>IF(fragebogenkuh!$C23="","",1)</f>
      </c>
      <c r="D138" s="142"/>
      <c r="E138" s="143"/>
      <c r="F138" s="144"/>
      <c r="G138">
        <f t="shared" si="28"/>
        <v>0</v>
      </c>
      <c r="H138">
        <f t="shared" si="29"/>
        <v>0</v>
      </c>
      <c r="I138">
        <f t="shared" si="30"/>
        <v>0</v>
      </c>
      <c r="J138">
        <f t="shared" si="31"/>
        <v>0</v>
      </c>
      <c r="K138" s="17">
        <f>fragebogenkuh!D23</f>
        <v>1</v>
      </c>
      <c r="L138">
        <f t="shared" si="32"/>
        <v>0</v>
      </c>
      <c r="M138">
        <f t="shared" si="33"/>
        <v>0</v>
      </c>
      <c r="N138">
        <f>MAX(K138,K141)</f>
        <v>4</v>
      </c>
    </row>
    <row r="139" spans="1:13" ht="12.75">
      <c r="A139" s="57" t="s">
        <v>82</v>
      </c>
      <c r="B139" s="124" t="s">
        <v>83</v>
      </c>
      <c r="C139" s="141"/>
      <c r="D139" s="142">
        <f>IF(fragebogenkuh!$C24="","",1)</f>
      </c>
      <c r="E139" s="143"/>
      <c r="F139" s="144"/>
      <c r="G139">
        <f t="shared" si="28"/>
        <v>0</v>
      </c>
      <c r="H139">
        <f t="shared" si="29"/>
        <v>0</v>
      </c>
      <c r="I139">
        <f t="shared" si="30"/>
        <v>0</v>
      </c>
      <c r="J139">
        <f t="shared" si="31"/>
        <v>0</v>
      </c>
      <c r="K139" s="17">
        <f>fragebogenkuh!D24</f>
        <v>2</v>
      </c>
      <c r="L139">
        <f t="shared" si="32"/>
        <v>0</v>
      </c>
      <c r="M139">
        <f t="shared" si="33"/>
        <v>0</v>
      </c>
    </row>
    <row r="140" spans="1:13" ht="12.75">
      <c r="A140" s="59"/>
      <c r="B140" s="146" t="s">
        <v>84</v>
      </c>
      <c r="C140" s="141"/>
      <c r="D140" s="142"/>
      <c r="E140" s="143">
        <f>IF(fragebogenkuh!$C25="","",1)</f>
      </c>
      <c r="F140" s="144"/>
      <c r="G140">
        <f t="shared" si="28"/>
        <v>0</v>
      </c>
      <c r="H140">
        <f t="shared" si="29"/>
        <v>0</v>
      </c>
      <c r="I140">
        <f t="shared" si="30"/>
        <v>0</v>
      </c>
      <c r="J140">
        <f t="shared" si="31"/>
        <v>0</v>
      </c>
      <c r="K140" s="17">
        <f>fragebogenkuh!D25</f>
        <v>3</v>
      </c>
      <c r="L140">
        <f t="shared" si="32"/>
        <v>0</v>
      </c>
      <c r="M140">
        <f t="shared" si="33"/>
        <v>0</v>
      </c>
    </row>
    <row r="141" spans="1:13" ht="13.5" thickBot="1">
      <c r="A141" s="58"/>
      <c r="B141" s="116" t="s">
        <v>6</v>
      </c>
      <c r="C141" s="141"/>
      <c r="D141" s="142"/>
      <c r="E141" s="143"/>
      <c r="F141" s="144">
        <f>IF(fragebogenkuh!$C26="","",1)</f>
      </c>
      <c r="G141">
        <f t="shared" si="28"/>
        <v>0</v>
      </c>
      <c r="H141">
        <f t="shared" si="29"/>
        <v>0</v>
      </c>
      <c r="I141">
        <f t="shared" si="30"/>
        <v>0</v>
      </c>
      <c r="J141">
        <f t="shared" si="31"/>
        <v>0</v>
      </c>
      <c r="K141" s="17">
        <f>fragebogenkuh!D26</f>
        <v>4</v>
      </c>
      <c r="L141">
        <f t="shared" si="32"/>
        <v>0</v>
      </c>
      <c r="M141">
        <f t="shared" si="33"/>
        <v>0</v>
      </c>
    </row>
    <row r="142" spans="1:14" ht="12.75">
      <c r="A142" s="74" t="s">
        <v>115</v>
      </c>
      <c r="B142" s="121" t="s">
        <v>119</v>
      </c>
      <c r="C142" s="141">
        <f>IF(fragebogenkuh!$C27="","",1)</f>
      </c>
      <c r="D142" s="142"/>
      <c r="E142" s="143"/>
      <c r="F142" s="144"/>
      <c r="G142">
        <f>IF(C142=1,1,0)</f>
        <v>0</v>
      </c>
      <c r="H142">
        <f t="shared" si="29"/>
        <v>0</v>
      </c>
      <c r="I142">
        <f t="shared" si="30"/>
        <v>0</v>
      </c>
      <c r="J142">
        <f t="shared" si="31"/>
        <v>0</v>
      </c>
      <c r="K142" s="17">
        <f>fragebogenkuh!D27</f>
        <v>1</v>
      </c>
      <c r="L142">
        <f t="shared" si="32"/>
        <v>0</v>
      </c>
      <c r="M142">
        <f t="shared" si="33"/>
        <v>0</v>
      </c>
      <c r="N142">
        <f>MAX(K142,K145)</f>
        <v>4</v>
      </c>
    </row>
    <row r="143" spans="1:13" ht="12.75">
      <c r="A143" s="49"/>
      <c r="B143" s="124" t="s">
        <v>116</v>
      </c>
      <c r="C143" s="141"/>
      <c r="D143" s="142">
        <f>IF(fragebogenkuh!$C28="","",1)</f>
      </c>
      <c r="E143" s="143"/>
      <c r="F143" s="144"/>
      <c r="G143">
        <f>IF(C143=1,1,0)</f>
        <v>0</v>
      </c>
      <c r="H143">
        <f>IF(D143=1,1,0)</f>
        <v>0</v>
      </c>
      <c r="I143">
        <f t="shared" si="30"/>
        <v>0</v>
      </c>
      <c r="J143">
        <f t="shared" si="31"/>
        <v>0</v>
      </c>
      <c r="K143" s="17">
        <f>fragebogenkuh!D28</f>
        <v>2</v>
      </c>
      <c r="L143">
        <f>SUM(C143:F143)*K143</f>
        <v>0</v>
      </c>
      <c r="M143">
        <f t="shared" si="33"/>
        <v>0</v>
      </c>
    </row>
    <row r="144" spans="1:13" ht="12.75">
      <c r="A144" s="51"/>
      <c r="B144" s="122" t="s">
        <v>117</v>
      </c>
      <c r="C144" s="141"/>
      <c r="D144" s="142"/>
      <c r="E144" s="143">
        <f>IF(fragebogenkuh!$C29="","",1)</f>
      </c>
      <c r="F144" s="144"/>
      <c r="G144">
        <f t="shared" si="28"/>
        <v>0</v>
      </c>
      <c r="H144">
        <f t="shared" si="29"/>
        <v>0</v>
      </c>
      <c r="I144">
        <f t="shared" si="30"/>
        <v>0</v>
      </c>
      <c r="J144">
        <f t="shared" si="31"/>
        <v>0</v>
      </c>
      <c r="K144" s="17">
        <f>fragebogenkuh!D29</f>
        <v>3</v>
      </c>
      <c r="L144">
        <f t="shared" si="32"/>
        <v>0</v>
      </c>
      <c r="M144">
        <f t="shared" si="33"/>
        <v>0</v>
      </c>
    </row>
    <row r="145" spans="1:13" ht="13.5" thickBot="1">
      <c r="A145" s="52"/>
      <c r="B145" s="116" t="s">
        <v>118</v>
      </c>
      <c r="C145" s="141"/>
      <c r="D145" s="142"/>
      <c r="E145" s="143"/>
      <c r="F145" s="144">
        <f>IF(fragebogenkuh!$C30="","",1)</f>
      </c>
      <c r="G145">
        <f aca="true" t="shared" si="34" ref="G145:G169">IF(C145=1,1,0)</f>
        <v>0</v>
      </c>
      <c r="H145">
        <f t="shared" si="29"/>
        <v>0</v>
      </c>
      <c r="I145">
        <f t="shared" si="30"/>
        <v>0</v>
      </c>
      <c r="J145">
        <f t="shared" si="31"/>
        <v>0</v>
      </c>
      <c r="K145" s="17">
        <f>fragebogenkuh!D30</f>
        <v>4</v>
      </c>
      <c r="L145">
        <f aca="true" t="shared" si="35" ref="L145:L169">SUM(C145:F145)*K145</f>
        <v>0</v>
      </c>
      <c r="M145">
        <f aca="true" t="shared" si="36" ref="M145:M169">SUM(G145:J145)*K145</f>
        <v>0</v>
      </c>
    </row>
    <row r="146" spans="1:14" ht="12.75">
      <c r="A146" s="197" t="s">
        <v>154</v>
      </c>
      <c r="B146" s="93" t="s">
        <v>151</v>
      </c>
      <c r="C146" s="141">
        <f>IF(fragebogenkuh!$C31="","",1)</f>
      </c>
      <c r="D146" s="142"/>
      <c r="E146" s="143"/>
      <c r="F146" s="144"/>
      <c r="G146">
        <f t="shared" si="34"/>
        <v>0</v>
      </c>
      <c r="H146">
        <f aca="true" t="shared" si="37" ref="H146:H169">IF(D146=1,1,0)</f>
        <v>0</v>
      </c>
      <c r="I146">
        <f aca="true" t="shared" si="38" ref="I146:I169">IF(E146=1,1,0)</f>
        <v>0</v>
      </c>
      <c r="J146">
        <f aca="true" t="shared" si="39" ref="J146:J169">IF(F146=1,1,0)</f>
        <v>0</v>
      </c>
      <c r="K146" s="17">
        <f>fragebogenkuh!D31</f>
        <v>1</v>
      </c>
      <c r="L146" s="30">
        <f t="shared" si="35"/>
        <v>0</v>
      </c>
      <c r="M146">
        <f t="shared" si="36"/>
        <v>0</v>
      </c>
      <c r="N146">
        <f>MAX(K146,K149)</f>
        <v>4</v>
      </c>
    </row>
    <row r="147" spans="1:13" ht="12.75">
      <c r="A147" s="55" t="s">
        <v>265</v>
      </c>
      <c r="B147" s="139" t="s">
        <v>231</v>
      </c>
      <c r="C147" s="141"/>
      <c r="D147" s="142">
        <f>IF(fragebogenkuh!$C32="","",1)</f>
      </c>
      <c r="E147" s="143"/>
      <c r="F147" s="144"/>
      <c r="G147">
        <f t="shared" si="34"/>
        <v>0</v>
      </c>
      <c r="H147">
        <f t="shared" si="37"/>
        <v>0</v>
      </c>
      <c r="I147">
        <f t="shared" si="38"/>
        <v>0</v>
      </c>
      <c r="J147">
        <f t="shared" si="39"/>
        <v>0</v>
      </c>
      <c r="K147" s="17">
        <f>fragebogenkuh!D32</f>
        <v>2</v>
      </c>
      <c r="L147" s="30">
        <f t="shared" si="35"/>
        <v>0</v>
      </c>
      <c r="M147">
        <f t="shared" si="36"/>
        <v>0</v>
      </c>
    </row>
    <row r="148" spans="1:13" ht="12.75">
      <c r="A148" s="55"/>
      <c r="B148" s="96" t="s">
        <v>232</v>
      </c>
      <c r="C148" s="141"/>
      <c r="D148" s="142"/>
      <c r="E148" s="143">
        <f>IF(fragebogenkuh!$C33="","",1)</f>
      </c>
      <c r="F148" s="144"/>
      <c r="G148">
        <f aca="true" t="shared" si="40" ref="G148:J149">IF(C148=1,1,0)</f>
        <v>0</v>
      </c>
      <c r="H148">
        <f t="shared" si="40"/>
        <v>0</v>
      </c>
      <c r="I148">
        <f t="shared" si="40"/>
        <v>0</v>
      </c>
      <c r="J148">
        <f t="shared" si="40"/>
        <v>0</v>
      </c>
      <c r="K148" s="17">
        <f>fragebogenkuh!D33</f>
        <v>3</v>
      </c>
      <c r="L148" s="30">
        <f t="shared" si="35"/>
        <v>0</v>
      </c>
      <c r="M148">
        <f t="shared" si="36"/>
        <v>0</v>
      </c>
    </row>
    <row r="149" spans="1:13" ht="13.5" thickBot="1">
      <c r="A149" s="198"/>
      <c r="B149" s="101" t="s">
        <v>233</v>
      </c>
      <c r="C149" s="141"/>
      <c r="D149" s="142"/>
      <c r="E149" s="143"/>
      <c r="F149" s="144">
        <f>IF(fragebogenkuh!$C34="","",1)</f>
      </c>
      <c r="G149">
        <f t="shared" si="40"/>
        <v>0</v>
      </c>
      <c r="H149">
        <f t="shared" si="40"/>
        <v>0</v>
      </c>
      <c r="I149">
        <f t="shared" si="40"/>
        <v>0</v>
      </c>
      <c r="J149">
        <f t="shared" si="40"/>
        <v>0</v>
      </c>
      <c r="K149" s="17">
        <f>fragebogenkuh!D34</f>
        <v>4</v>
      </c>
      <c r="L149" s="30">
        <f t="shared" si="35"/>
        <v>0</v>
      </c>
      <c r="M149">
        <f t="shared" si="36"/>
        <v>0</v>
      </c>
    </row>
    <row r="150" spans="1:14" ht="12.75">
      <c r="A150" s="127" t="s">
        <v>124</v>
      </c>
      <c r="B150" s="128" t="s">
        <v>227</v>
      </c>
      <c r="C150" s="141">
        <f>IF(fragebogenkuh!$C35="","",1)</f>
      </c>
      <c r="D150" s="142"/>
      <c r="E150" s="143"/>
      <c r="F150" s="144"/>
      <c r="G150">
        <f t="shared" si="34"/>
        <v>0</v>
      </c>
      <c r="H150">
        <f t="shared" si="37"/>
        <v>0</v>
      </c>
      <c r="I150">
        <f t="shared" si="38"/>
        <v>0</v>
      </c>
      <c r="J150">
        <f t="shared" si="39"/>
        <v>0</v>
      </c>
      <c r="K150" s="17">
        <f>fragebogenkuh!D35</f>
        <v>1</v>
      </c>
      <c r="L150">
        <f t="shared" si="35"/>
        <v>0</v>
      </c>
      <c r="M150">
        <f t="shared" si="36"/>
        <v>0</v>
      </c>
      <c r="N150">
        <f>MAX(K150,K153)</f>
        <v>4</v>
      </c>
    </row>
    <row r="151" spans="1:13" ht="12.75">
      <c r="A151" s="57" t="s">
        <v>266</v>
      </c>
      <c r="B151" s="125" t="s">
        <v>228</v>
      </c>
      <c r="C151" s="141"/>
      <c r="D151" s="142">
        <f>IF(fragebogenkuh!$C36="","",1)</f>
      </c>
      <c r="E151" s="143"/>
      <c r="F151" s="144"/>
      <c r="G151">
        <f t="shared" si="34"/>
        <v>0</v>
      </c>
      <c r="H151">
        <f t="shared" si="37"/>
        <v>0</v>
      </c>
      <c r="I151">
        <f t="shared" si="38"/>
        <v>0</v>
      </c>
      <c r="J151">
        <f t="shared" si="39"/>
        <v>0</v>
      </c>
      <c r="K151" s="17">
        <f>fragebogenkuh!D36</f>
        <v>2</v>
      </c>
      <c r="L151">
        <f t="shared" si="35"/>
        <v>0</v>
      </c>
      <c r="M151">
        <f t="shared" si="36"/>
        <v>0</v>
      </c>
    </row>
    <row r="152" spans="1:13" ht="12.75">
      <c r="A152" s="10" t="s">
        <v>26</v>
      </c>
      <c r="B152" s="123" t="s">
        <v>229</v>
      </c>
      <c r="C152" s="141"/>
      <c r="D152" s="142"/>
      <c r="E152" s="143">
        <f>IF(fragebogenkuh!$C37="","",1)</f>
      </c>
      <c r="F152" s="144"/>
      <c r="G152">
        <f t="shared" si="34"/>
        <v>0</v>
      </c>
      <c r="H152">
        <f t="shared" si="37"/>
        <v>0</v>
      </c>
      <c r="I152">
        <f t="shared" si="38"/>
        <v>0</v>
      </c>
      <c r="J152">
        <f t="shared" si="39"/>
        <v>0</v>
      </c>
      <c r="K152" s="17">
        <f>fragebogenkuh!D37</f>
        <v>3</v>
      </c>
      <c r="L152">
        <f t="shared" si="35"/>
        <v>0</v>
      </c>
      <c r="M152">
        <f t="shared" si="36"/>
        <v>0</v>
      </c>
    </row>
    <row r="153" spans="1:13" ht="13.5" thickBot="1">
      <c r="A153" s="58"/>
      <c r="B153" s="116" t="s">
        <v>230</v>
      </c>
      <c r="C153" s="141"/>
      <c r="D153" s="142"/>
      <c r="E153" s="143"/>
      <c r="F153" s="144">
        <f>IF(fragebogenkuh!$C38="","",1)</f>
      </c>
      <c r="G153">
        <f t="shared" si="34"/>
        <v>0</v>
      </c>
      <c r="H153">
        <f t="shared" si="37"/>
        <v>0</v>
      </c>
      <c r="I153">
        <f t="shared" si="38"/>
        <v>0</v>
      </c>
      <c r="J153">
        <f t="shared" si="39"/>
        <v>0</v>
      </c>
      <c r="K153" s="17">
        <f>fragebogenkuh!D38</f>
        <v>4</v>
      </c>
      <c r="L153">
        <f t="shared" si="35"/>
        <v>0</v>
      </c>
      <c r="M153">
        <f t="shared" si="36"/>
        <v>0</v>
      </c>
    </row>
    <row r="154" spans="1:14" ht="12.75">
      <c r="A154" s="71" t="s">
        <v>254</v>
      </c>
      <c r="B154" s="92" t="s">
        <v>251</v>
      </c>
      <c r="C154" s="141">
        <f>IF(fragebogenkuh!$C39="","",1)</f>
      </c>
      <c r="D154" s="142"/>
      <c r="E154" s="143"/>
      <c r="F154" s="144"/>
      <c r="G154">
        <f t="shared" si="34"/>
        <v>0</v>
      </c>
      <c r="H154">
        <f t="shared" si="37"/>
        <v>0</v>
      </c>
      <c r="I154">
        <f t="shared" si="38"/>
        <v>0</v>
      </c>
      <c r="J154">
        <f t="shared" si="39"/>
        <v>0</v>
      </c>
      <c r="K154" s="17">
        <f>fragebogenkuh!D39</f>
        <v>1</v>
      </c>
      <c r="L154">
        <f t="shared" si="35"/>
        <v>0</v>
      </c>
      <c r="M154">
        <f t="shared" si="36"/>
        <v>0</v>
      </c>
      <c r="N154">
        <f>MAX(K154,K157)</f>
        <v>4</v>
      </c>
    </row>
    <row r="155" spans="1:13" ht="12.75">
      <c r="A155" s="190" t="s">
        <v>262</v>
      </c>
      <c r="B155" s="98" t="s">
        <v>250</v>
      </c>
      <c r="C155" s="141"/>
      <c r="D155" s="142">
        <f>IF(fragebogenkuh!$C40="","",1)</f>
      </c>
      <c r="E155" s="143"/>
      <c r="F155" s="144"/>
      <c r="G155">
        <f t="shared" si="34"/>
        <v>0</v>
      </c>
      <c r="H155">
        <f t="shared" si="37"/>
        <v>0</v>
      </c>
      <c r="I155">
        <f t="shared" si="38"/>
        <v>0</v>
      </c>
      <c r="J155">
        <f t="shared" si="39"/>
        <v>0</v>
      </c>
      <c r="K155" s="17">
        <f>fragebogenkuh!D40</f>
        <v>2</v>
      </c>
      <c r="L155">
        <f t="shared" si="35"/>
        <v>0</v>
      </c>
      <c r="M155">
        <f t="shared" si="36"/>
        <v>0</v>
      </c>
    </row>
    <row r="156" spans="1:13" ht="12.75">
      <c r="A156" s="49" t="s">
        <v>261</v>
      </c>
      <c r="B156" s="95" t="s">
        <v>252</v>
      </c>
      <c r="C156" s="141"/>
      <c r="D156" s="142"/>
      <c r="E156" s="143">
        <f>IF(fragebogenkuh!$C41="","",1)</f>
      </c>
      <c r="F156" s="144"/>
      <c r="G156">
        <f t="shared" si="34"/>
        <v>0</v>
      </c>
      <c r="H156">
        <f t="shared" si="37"/>
        <v>0</v>
      </c>
      <c r="I156">
        <f t="shared" si="38"/>
        <v>0</v>
      </c>
      <c r="J156">
        <f t="shared" si="39"/>
        <v>0</v>
      </c>
      <c r="K156" s="17">
        <f>fragebogenkuh!D41</f>
        <v>3</v>
      </c>
      <c r="L156">
        <f t="shared" si="35"/>
        <v>0</v>
      </c>
      <c r="M156">
        <f t="shared" si="36"/>
        <v>0</v>
      </c>
    </row>
    <row r="157" spans="1:13" ht="13.5" thickBot="1">
      <c r="A157" s="50" t="s">
        <v>263</v>
      </c>
      <c r="B157" s="102" t="s">
        <v>253</v>
      </c>
      <c r="C157" s="141"/>
      <c r="D157" s="142"/>
      <c r="E157" s="143"/>
      <c r="F157" s="144">
        <f>IF(fragebogenkuh!C42="","",1)</f>
      </c>
      <c r="G157">
        <f t="shared" si="34"/>
        <v>0</v>
      </c>
      <c r="H157">
        <f t="shared" si="37"/>
        <v>0</v>
      </c>
      <c r="I157">
        <f t="shared" si="38"/>
        <v>0</v>
      </c>
      <c r="J157">
        <f t="shared" si="39"/>
        <v>0</v>
      </c>
      <c r="K157" s="17">
        <f>fragebogenkuh!D42</f>
        <v>4</v>
      </c>
      <c r="L157" s="30">
        <f t="shared" si="35"/>
        <v>0</v>
      </c>
      <c r="M157">
        <f t="shared" si="36"/>
        <v>0</v>
      </c>
    </row>
    <row r="158" spans="1:14" ht="12.75">
      <c r="A158" s="72" t="s">
        <v>123</v>
      </c>
      <c r="B158" s="121" t="s">
        <v>1</v>
      </c>
      <c r="C158" s="141">
        <f>IF(fragebogenkuh!$C43="","",1)</f>
      </c>
      <c r="D158" s="142"/>
      <c r="E158" s="143"/>
      <c r="F158" s="144"/>
      <c r="G158">
        <f t="shared" si="34"/>
        <v>0</v>
      </c>
      <c r="H158">
        <f t="shared" si="37"/>
        <v>0</v>
      </c>
      <c r="I158">
        <f t="shared" si="38"/>
        <v>0</v>
      </c>
      <c r="J158">
        <f t="shared" si="39"/>
        <v>0</v>
      </c>
      <c r="K158" s="17">
        <f>fragebogenkuh!D43</f>
        <v>1</v>
      </c>
      <c r="L158">
        <f t="shared" si="35"/>
        <v>0</v>
      </c>
      <c r="M158">
        <f t="shared" si="36"/>
        <v>0</v>
      </c>
      <c r="N158">
        <f>MAX(K158,K161)</f>
        <v>4</v>
      </c>
    </row>
    <row r="159" spans="1:13" ht="12.75">
      <c r="A159" s="57" t="s">
        <v>30</v>
      </c>
      <c r="B159" s="124" t="s">
        <v>75</v>
      </c>
      <c r="C159" s="141"/>
      <c r="D159" s="142">
        <f>IF(fragebogenkuh!$C44="","",1)</f>
      </c>
      <c r="E159" s="143"/>
      <c r="F159" s="144"/>
      <c r="G159">
        <f t="shared" si="34"/>
        <v>0</v>
      </c>
      <c r="H159">
        <f t="shared" si="37"/>
        <v>0</v>
      </c>
      <c r="I159">
        <f t="shared" si="38"/>
        <v>0</v>
      </c>
      <c r="J159">
        <f t="shared" si="39"/>
        <v>0</v>
      </c>
      <c r="K159" s="17">
        <f>fragebogenkuh!D44</f>
        <v>2</v>
      </c>
      <c r="L159">
        <f t="shared" si="35"/>
        <v>0</v>
      </c>
      <c r="M159">
        <f t="shared" si="36"/>
        <v>0</v>
      </c>
    </row>
    <row r="160" spans="1:13" ht="12.75">
      <c r="A160" s="59" t="s">
        <v>29</v>
      </c>
      <c r="B160" s="145" t="s">
        <v>78</v>
      </c>
      <c r="C160" s="141"/>
      <c r="D160" s="142"/>
      <c r="E160" s="143">
        <f>IF(fragebogenkuh!C45="","",1)</f>
      </c>
      <c r="F160" s="144"/>
      <c r="G160">
        <f t="shared" si="34"/>
        <v>0</v>
      </c>
      <c r="H160">
        <f t="shared" si="37"/>
        <v>0</v>
      </c>
      <c r="I160">
        <f t="shared" si="38"/>
        <v>0</v>
      </c>
      <c r="J160">
        <f t="shared" si="39"/>
        <v>0</v>
      </c>
      <c r="K160" s="17">
        <f>fragebogenkuh!D45</f>
        <v>3</v>
      </c>
      <c r="L160">
        <f t="shared" si="35"/>
        <v>0</v>
      </c>
      <c r="M160">
        <f t="shared" si="36"/>
        <v>0</v>
      </c>
    </row>
    <row r="161" spans="1:13" ht="13.5" thickBot="1">
      <c r="A161" s="60"/>
      <c r="B161" s="126" t="s">
        <v>10</v>
      </c>
      <c r="C161" s="141"/>
      <c r="D161" s="142"/>
      <c r="E161" s="143"/>
      <c r="F161" s="144">
        <f>IF(fragebogenkuh!$C46="","",1)</f>
      </c>
      <c r="G161">
        <f t="shared" si="34"/>
        <v>0</v>
      </c>
      <c r="H161">
        <f t="shared" si="37"/>
        <v>0</v>
      </c>
      <c r="I161">
        <f t="shared" si="38"/>
        <v>0</v>
      </c>
      <c r="J161">
        <f t="shared" si="39"/>
        <v>0</v>
      </c>
      <c r="K161" s="17">
        <f>fragebogenkuh!D46</f>
        <v>4</v>
      </c>
      <c r="L161">
        <f t="shared" si="35"/>
        <v>0</v>
      </c>
      <c r="M161">
        <f t="shared" si="36"/>
        <v>0</v>
      </c>
    </row>
    <row r="162" spans="1:14" ht="12.75">
      <c r="A162" s="72" t="s">
        <v>99</v>
      </c>
      <c r="B162" s="93" t="s">
        <v>234</v>
      </c>
      <c r="C162" s="141">
        <f>IF(fragebogenkuh!$C47="","",1)</f>
      </c>
      <c r="D162" s="142"/>
      <c r="E162" s="143"/>
      <c r="F162" s="144"/>
      <c r="G162">
        <f t="shared" si="34"/>
        <v>0</v>
      </c>
      <c r="H162">
        <f t="shared" si="37"/>
        <v>0</v>
      </c>
      <c r="I162">
        <f t="shared" si="38"/>
        <v>0</v>
      </c>
      <c r="J162">
        <f t="shared" si="39"/>
        <v>0</v>
      </c>
      <c r="K162" s="17">
        <f>fragebogenkuh!D47</f>
        <v>1</v>
      </c>
      <c r="L162">
        <f t="shared" si="35"/>
        <v>0</v>
      </c>
      <c r="M162">
        <f t="shared" si="36"/>
        <v>0</v>
      </c>
      <c r="N162">
        <f>MAX(K162,K165)</f>
        <v>4</v>
      </c>
    </row>
    <row r="163" spans="1:13" ht="12.75">
      <c r="A163" s="57" t="s">
        <v>79</v>
      </c>
      <c r="B163" s="139" t="s">
        <v>235</v>
      </c>
      <c r="C163" s="141"/>
      <c r="D163" s="142">
        <f>IF(fragebogenkuh!$C48="","",1)</f>
      </c>
      <c r="E163" s="143"/>
      <c r="F163" s="144"/>
      <c r="G163">
        <f t="shared" si="34"/>
        <v>0</v>
      </c>
      <c r="H163">
        <f t="shared" si="37"/>
        <v>0</v>
      </c>
      <c r="I163">
        <f t="shared" si="38"/>
        <v>0</v>
      </c>
      <c r="J163">
        <f t="shared" si="39"/>
        <v>0</v>
      </c>
      <c r="K163" s="17">
        <f>fragebogenkuh!D48</f>
        <v>2</v>
      </c>
      <c r="L163">
        <f t="shared" si="35"/>
        <v>0</v>
      </c>
      <c r="M163">
        <f t="shared" si="36"/>
        <v>0</v>
      </c>
    </row>
    <row r="164" spans="1:13" ht="12.75">
      <c r="A164" s="59"/>
      <c r="B164" s="140" t="s">
        <v>236</v>
      </c>
      <c r="C164" s="141"/>
      <c r="D164" s="142"/>
      <c r="E164" s="143">
        <f>IF(fragebogenkuh!$C49="","",1)</f>
      </c>
      <c r="F164" s="144"/>
      <c r="G164">
        <f t="shared" si="34"/>
        <v>0</v>
      </c>
      <c r="H164">
        <f t="shared" si="37"/>
        <v>0</v>
      </c>
      <c r="I164">
        <f t="shared" si="38"/>
        <v>0</v>
      </c>
      <c r="J164">
        <f t="shared" si="39"/>
        <v>0</v>
      </c>
      <c r="K164" s="17">
        <f>fragebogenkuh!D49</f>
        <v>3</v>
      </c>
      <c r="L164">
        <f t="shared" si="35"/>
        <v>0</v>
      </c>
      <c r="M164">
        <f t="shared" si="36"/>
        <v>0</v>
      </c>
    </row>
    <row r="165" spans="1:13" ht="13.5" thickBot="1">
      <c r="A165" s="58"/>
      <c r="B165" s="101" t="s">
        <v>237</v>
      </c>
      <c r="C165" s="141"/>
      <c r="D165" s="142"/>
      <c r="E165" s="143"/>
      <c r="F165" s="144">
        <f>IF(fragebogenkuh!$C50="","",1)</f>
      </c>
      <c r="G165">
        <f t="shared" si="34"/>
        <v>0</v>
      </c>
      <c r="H165">
        <f t="shared" si="37"/>
        <v>0</v>
      </c>
      <c r="I165">
        <f t="shared" si="38"/>
        <v>0</v>
      </c>
      <c r="J165">
        <f t="shared" si="39"/>
        <v>0</v>
      </c>
      <c r="K165" s="17">
        <f>fragebogenkuh!D50</f>
        <v>4</v>
      </c>
      <c r="L165">
        <f t="shared" si="35"/>
        <v>0</v>
      </c>
      <c r="M165">
        <f t="shared" si="36"/>
        <v>0</v>
      </c>
    </row>
    <row r="166" spans="1:14" ht="12.75">
      <c r="A166" s="72" t="s">
        <v>122</v>
      </c>
      <c r="B166" s="121" t="s">
        <v>101</v>
      </c>
      <c r="C166" s="141">
        <f>IF(fragebogenkuh!$C51="","",1)</f>
      </c>
      <c r="D166" s="142"/>
      <c r="E166" s="143"/>
      <c r="F166" s="144"/>
      <c r="G166">
        <f t="shared" si="34"/>
        <v>0</v>
      </c>
      <c r="H166">
        <f t="shared" si="37"/>
        <v>0</v>
      </c>
      <c r="I166">
        <f t="shared" si="38"/>
        <v>0</v>
      </c>
      <c r="J166">
        <f t="shared" si="39"/>
        <v>0</v>
      </c>
      <c r="K166" s="17">
        <f>fragebogenkuh!D51</f>
        <v>1</v>
      </c>
      <c r="L166">
        <f t="shared" si="35"/>
        <v>0</v>
      </c>
      <c r="M166">
        <f t="shared" si="36"/>
        <v>0</v>
      </c>
      <c r="N166">
        <f>MAX(K166,K169)</f>
        <v>4</v>
      </c>
    </row>
    <row r="167" spans="1:13" ht="12.75">
      <c r="A167" s="57" t="s">
        <v>27</v>
      </c>
      <c r="B167" s="124" t="s">
        <v>102</v>
      </c>
      <c r="C167" s="141"/>
      <c r="D167" s="142">
        <f>IF(fragebogenkuh!$C52="","",1)</f>
      </c>
      <c r="E167" s="143"/>
      <c r="F167" s="144"/>
      <c r="G167">
        <f t="shared" si="34"/>
        <v>0</v>
      </c>
      <c r="H167">
        <f t="shared" si="37"/>
        <v>0</v>
      </c>
      <c r="I167">
        <f t="shared" si="38"/>
        <v>0</v>
      </c>
      <c r="J167">
        <f t="shared" si="39"/>
        <v>0</v>
      </c>
      <c r="K167" s="17">
        <f>fragebogenkuh!D52</f>
        <v>2</v>
      </c>
      <c r="L167">
        <f t="shared" si="35"/>
        <v>0</v>
      </c>
      <c r="M167">
        <f t="shared" si="36"/>
        <v>0</v>
      </c>
    </row>
    <row r="168" spans="1:13" ht="12.75">
      <c r="A168" s="57"/>
      <c r="B168" s="122" t="s">
        <v>100</v>
      </c>
      <c r="C168" s="141"/>
      <c r="D168" s="142"/>
      <c r="E168" s="143">
        <f>IF(fragebogenkuh!$C53="","",1)</f>
      </c>
      <c r="F168" s="144"/>
      <c r="G168">
        <f t="shared" si="34"/>
        <v>0</v>
      </c>
      <c r="H168">
        <f t="shared" si="37"/>
        <v>0</v>
      </c>
      <c r="I168">
        <f t="shared" si="38"/>
        <v>0</v>
      </c>
      <c r="J168">
        <f t="shared" si="39"/>
        <v>0</v>
      </c>
      <c r="K168" s="17">
        <f>fragebogenkuh!D53</f>
        <v>3</v>
      </c>
      <c r="L168">
        <f t="shared" si="35"/>
        <v>0</v>
      </c>
      <c r="M168">
        <f t="shared" si="36"/>
        <v>0</v>
      </c>
    </row>
    <row r="169" spans="1:13" ht="13.5" thickBot="1">
      <c r="A169" s="58"/>
      <c r="B169" s="116" t="s">
        <v>13</v>
      </c>
      <c r="C169" s="141"/>
      <c r="D169" s="142"/>
      <c r="E169" s="143"/>
      <c r="F169" s="144">
        <f>IF(fragebogenkuh!$C54="","",1)</f>
      </c>
      <c r="G169">
        <f t="shared" si="34"/>
        <v>0</v>
      </c>
      <c r="H169">
        <f t="shared" si="37"/>
        <v>0</v>
      </c>
      <c r="I169">
        <f t="shared" si="38"/>
        <v>0</v>
      </c>
      <c r="J169">
        <f t="shared" si="39"/>
        <v>0</v>
      </c>
      <c r="K169" s="17">
        <f>fragebogenkuh!D54</f>
        <v>4</v>
      </c>
      <c r="L169">
        <f t="shared" si="35"/>
        <v>0</v>
      </c>
      <c r="M169">
        <f t="shared" si="36"/>
        <v>0</v>
      </c>
    </row>
    <row r="170" spans="12:14" ht="12.75">
      <c r="L170">
        <f>SUM(L130:L169)</f>
        <v>0</v>
      </c>
      <c r="N170">
        <f>SUM(N130:N169)</f>
        <v>40</v>
      </c>
    </row>
    <row r="174" spans="1:4" ht="12.75">
      <c r="A174" t="s">
        <v>305</v>
      </c>
      <c r="B174" s="4">
        <f>SUM(C130:C169)</f>
        <v>0</v>
      </c>
      <c r="C174">
        <f>10-B174</f>
        <v>10</v>
      </c>
      <c r="D174">
        <f>B174/10*100</f>
        <v>0</v>
      </c>
    </row>
    <row r="175" spans="1:4" ht="12.75">
      <c r="A175" t="s">
        <v>302</v>
      </c>
      <c r="B175" s="4">
        <f>SUM(D130:D169)</f>
        <v>0</v>
      </c>
      <c r="C175">
        <f>10-B175</f>
        <v>10</v>
      </c>
      <c r="D175">
        <f>B175/10*100</f>
        <v>0</v>
      </c>
    </row>
    <row r="176" spans="1:4" ht="12.75">
      <c r="A176" t="s">
        <v>303</v>
      </c>
      <c r="B176" s="4">
        <f>SUM(E130:E169)</f>
        <v>0</v>
      </c>
      <c r="C176">
        <f>10-B176</f>
        <v>10</v>
      </c>
      <c r="D176">
        <f>B176/10*100</f>
        <v>0</v>
      </c>
    </row>
    <row r="177" spans="1:4" ht="12.75">
      <c r="A177" t="s">
        <v>304</v>
      </c>
      <c r="B177" s="4">
        <f>SUM(F130:F169)</f>
        <v>0</v>
      </c>
      <c r="C177">
        <f>10-B177</f>
        <v>10</v>
      </c>
      <c r="D177">
        <f>B177/10*100</f>
        <v>0</v>
      </c>
    </row>
    <row r="180" ht="13.5" thickBot="1"/>
    <row r="181" ht="13.5" thickBot="1">
      <c r="B181" s="2" t="s">
        <v>7</v>
      </c>
    </row>
    <row r="182" spans="1:7" ht="13.5" thickBot="1">
      <c r="A182">
        <v>1</v>
      </c>
      <c r="B182" s="54" t="s">
        <v>113</v>
      </c>
      <c r="C182">
        <f aca="true" t="shared" si="41" ref="C182:C187">IF(G182&gt;0,1,0)</f>
        <v>0</v>
      </c>
      <c r="D182">
        <f aca="true" t="shared" si="42" ref="D182:D187">IF(G182&gt;1,1,0)</f>
        <v>0</v>
      </c>
      <c r="E182">
        <f aca="true" t="shared" si="43" ref="E182:E187">IF(G182&gt;2,1,0)</f>
        <v>0</v>
      </c>
      <c r="F182">
        <f aca="true" t="shared" si="44" ref="F182:F187">IF(G182&gt;3,1,0)</f>
        <v>0</v>
      </c>
      <c r="G182">
        <f>SUM(L130:L133)</f>
        <v>0</v>
      </c>
    </row>
    <row r="183" spans="1:7" ht="12.75">
      <c r="A183">
        <v>2</v>
      </c>
      <c r="B183" s="27" t="s">
        <v>68</v>
      </c>
      <c r="C183">
        <f t="shared" si="41"/>
        <v>0</v>
      </c>
      <c r="D183">
        <f t="shared" si="42"/>
        <v>0</v>
      </c>
      <c r="E183">
        <f t="shared" si="43"/>
        <v>0</v>
      </c>
      <c r="F183">
        <f t="shared" si="44"/>
        <v>0</v>
      </c>
      <c r="G183">
        <f>SUM(L134:L137)</f>
        <v>0</v>
      </c>
    </row>
    <row r="184" spans="1:7" ht="12.75">
      <c r="A184">
        <v>3</v>
      </c>
      <c r="B184" s="49" t="s">
        <v>69</v>
      </c>
      <c r="C184">
        <f t="shared" si="41"/>
        <v>0</v>
      </c>
      <c r="D184">
        <f t="shared" si="42"/>
        <v>0</v>
      </c>
      <c r="E184">
        <f t="shared" si="43"/>
        <v>0</v>
      </c>
      <c r="F184">
        <f t="shared" si="44"/>
        <v>0</v>
      </c>
      <c r="G184">
        <f>SUM(L138:L141)</f>
        <v>0</v>
      </c>
    </row>
    <row r="185" spans="1:7" ht="13.5" thickBot="1">
      <c r="A185">
        <v>7</v>
      </c>
      <c r="B185" s="50" t="s">
        <v>115</v>
      </c>
      <c r="C185">
        <f t="shared" si="41"/>
        <v>0</v>
      </c>
      <c r="D185">
        <f t="shared" si="42"/>
        <v>0</v>
      </c>
      <c r="E185">
        <f t="shared" si="43"/>
        <v>0</v>
      </c>
      <c r="F185">
        <f t="shared" si="44"/>
        <v>0</v>
      </c>
      <c r="G185">
        <f>SUM(L142:L145)</f>
        <v>0</v>
      </c>
    </row>
    <row r="186" spans="1:7" ht="12.75">
      <c r="A186">
        <v>8</v>
      </c>
      <c r="B186" s="48" t="s">
        <v>98</v>
      </c>
      <c r="C186">
        <f t="shared" si="41"/>
        <v>0</v>
      </c>
      <c r="D186">
        <f t="shared" si="42"/>
        <v>0</v>
      </c>
      <c r="E186">
        <f t="shared" si="43"/>
        <v>0</v>
      </c>
      <c r="F186">
        <f t="shared" si="44"/>
        <v>0</v>
      </c>
      <c r="G186">
        <f>SUM(L146:L149)</f>
        <v>0</v>
      </c>
    </row>
    <row r="187" spans="1:7" ht="12.75">
      <c r="A187">
        <v>4</v>
      </c>
      <c r="B187" s="129" t="s">
        <v>155</v>
      </c>
      <c r="C187">
        <f t="shared" si="41"/>
        <v>0</v>
      </c>
      <c r="D187">
        <f t="shared" si="42"/>
        <v>0</v>
      </c>
      <c r="E187">
        <f t="shared" si="43"/>
        <v>0</v>
      </c>
      <c r="F187">
        <f t="shared" si="44"/>
        <v>0</v>
      </c>
      <c r="G187">
        <f>SUM(L150:L153)</f>
        <v>0</v>
      </c>
    </row>
    <row r="188" spans="1:7" ht="12.75">
      <c r="A188">
        <v>5</v>
      </c>
      <c r="B188" s="129" t="s">
        <v>264</v>
      </c>
      <c r="C188">
        <f>IF(G188&gt;0,1,0)</f>
        <v>0</v>
      </c>
      <c r="D188">
        <f>IF(G188&gt;1,1,0)</f>
        <v>0</v>
      </c>
      <c r="E188">
        <f>IF(G188&gt;2,1,0)</f>
        <v>0</v>
      </c>
      <c r="F188">
        <f>IF(G188&gt;3,1,0)</f>
        <v>0</v>
      </c>
      <c r="G188">
        <f>SUM(L154:L157)</f>
        <v>0</v>
      </c>
    </row>
    <row r="189" spans="1:7" ht="13.5" thickBot="1">
      <c r="A189">
        <v>6</v>
      </c>
      <c r="B189" s="50" t="s">
        <v>71</v>
      </c>
      <c r="C189">
        <f>IF(G189&gt;0,1,0)</f>
        <v>0</v>
      </c>
      <c r="D189">
        <f>IF(G189&gt;1,1,0)</f>
        <v>0</v>
      </c>
      <c r="E189">
        <f>IF(G189&gt;2,1,0)</f>
        <v>0</v>
      </c>
      <c r="F189">
        <f>IF(G189&gt;3,1,0)</f>
        <v>0</v>
      </c>
      <c r="G189">
        <f>SUM(L158:L161)</f>
        <v>0</v>
      </c>
    </row>
    <row r="190" spans="1:7" ht="12.75">
      <c r="A190">
        <v>9</v>
      </c>
      <c r="B190" s="48" t="s">
        <v>70</v>
      </c>
      <c r="C190">
        <f>IF(G190&gt;0,1,0)</f>
        <v>0</v>
      </c>
      <c r="D190">
        <f>IF(G190&gt;1,1,0)</f>
        <v>0</v>
      </c>
      <c r="E190">
        <f>IF(G190&gt;2,1,0)</f>
        <v>0</v>
      </c>
      <c r="F190">
        <f>IF(G190&gt;3,1,0)</f>
        <v>0</v>
      </c>
      <c r="G190">
        <f>SUM(L162:L165)</f>
        <v>0</v>
      </c>
    </row>
    <row r="191" spans="1:7" ht="12.75">
      <c r="A191">
        <v>10</v>
      </c>
      <c r="B191" s="62" t="s">
        <v>72</v>
      </c>
      <c r="C191">
        <f>IF(G191&gt;0,1,0)</f>
        <v>0</v>
      </c>
      <c r="D191">
        <f>IF(G191&gt;1,1,0)</f>
        <v>0</v>
      </c>
      <c r="E191">
        <f>IF(G191&gt;2,1,0)</f>
        <v>0</v>
      </c>
      <c r="F191">
        <f>IF(G191&gt;3,1,0)</f>
        <v>0</v>
      </c>
      <c r="G191">
        <f>SUM(L166:L169)</f>
        <v>0</v>
      </c>
    </row>
  </sheetData>
  <sheetProtection password="CC0A" sheet="1" objects="1" scenarios="1"/>
  <printOptions/>
  <pageMargins left="0.787401575" right="0.787401575" top="0.984251969" bottom="0.984251969" header="0.4921259845" footer="0.492125984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W87"/>
  <sheetViews>
    <sheetView showGridLines="0" showRowColHeaders="0" zoomScale="75" zoomScaleNormal="75" zoomScaleSheetLayoutView="75" zoomScalePageLayoutView="0" workbookViewId="0" topLeftCell="A1">
      <selection activeCell="K8" sqref="K8"/>
    </sheetView>
  </sheetViews>
  <sheetFormatPr defaultColWidth="10.8515625" defaultRowHeight="12.75"/>
  <cols>
    <col min="1" max="1" width="10.8515625" style="0" customWidth="1"/>
    <col min="2" max="2" width="14.28125" style="0" customWidth="1"/>
    <col min="3" max="3" width="10.57421875" style="0" customWidth="1"/>
    <col min="4" max="4" width="11.28125" style="0" customWidth="1"/>
    <col min="5" max="5" width="10.8515625" style="0" customWidth="1"/>
    <col min="6" max="6" width="13.57421875" style="0" customWidth="1"/>
    <col min="7" max="7" width="12.140625" style="0" customWidth="1"/>
    <col min="8" max="8" width="7.140625" style="17" customWidth="1"/>
    <col min="9" max="9" width="1.1484375" style="135" customWidth="1"/>
    <col min="10" max="10" width="2.421875" style="0" customWidth="1"/>
    <col min="11" max="11" width="10.8515625" style="0" customWidth="1"/>
    <col min="12" max="12" width="13.8515625" style="0" customWidth="1"/>
    <col min="13" max="13" width="11.28125" style="0" customWidth="1"/>
    <col min="14" max="14" width="10.8515625" style="0" customWidth="1"/>
    <col min="15" max="15" width="9.57421875" style="0" customWidth="1"/>
    <col min="16" max="16" width="10.28125" style="0" customWidth="1"/>
    <col min="17" max="17" width="11.140625" style="0" customWidth="1"/>
    <col min="18" max="18" width="6.421875" style="0" customWidth="1"/>
  </cols>
  <sheetData>
    <row r="1" spans="1:23" ht="18.75" thickBot="1">
      <c r="A1" s="32" t="s">
        <v>74</v>
      </c>
      <c r="B1" s="28"/>
      <c r="C1" s="28"/>
      <c r="D1" s="28"/>
      <c r="E1" s="28"/>
      <c r="F1" s="33">
        <f>IF(fragebogenbetrieb!B2="","",fragebogenbetrieb!B2)</f>
      </c>
      <c r="G1" s="28"/>
      <c r="H1" s="28"/>
      <c r="I1" s="134"/>
      <c r="J1" s="29"/>
      <c r="K1" s="192" t="s">
        <v>244</v>
      </c>
      <c r="L1" s="192">
        <f>fragebogenkuh!B2</f>
        <v>0</v>
      </c>
      <c r="M1" s="157"/>
      <c r="N1" s="194"/>
      <c r="O1" s="193"/>
      <c r="P1" s="193"/>
      <c r="Q1" s="193"/>
      <c r="R1" s="207"/>
      <c r="U1" s="244"/>
      <c r="V1" s="30"/>
      <c r="W1" s="30"/>
    </row>
    <row r="2" spans="1:18" ht="13.5" thickBot="1">
      <c r="A2" s="157" t="s">
        <v>55</v>
      </c>
      <c r="B2" s="158">
        <f>IF(fragebogenbetrieb!B3="","",fragebogenbetrieb!B3)</f>
      </c>
      <c r="C2" s="18"/>
      <c r="D2" s="18"/>
      <c r="E2" s="17"/>
      <c r="F2" s="17"/>
      <c r="G2" s="17" t="s">
        <v>296</v>
      </c>
      <c r="I2" s="34"/>
      <c r="J2" s="17"/>
      <c r="K2" s="136" t="s">
        <v>80</v>
      </c>
      <c r="L2" s="192"/>
      <c r="M2" s="193"/>
      <c r="N2" s="203">
        <f>fragebogenkuh!C3</f>
        <v>0</v>
      </c>
      <c r="O2" s="56" t="s">
        <v>245</v>
      </c>
      <c r="P2" s="199"/>
      <c r="Q2" s="223"/>
      <c r="R2" s="420">
        <f>fragebogenkuh!C14</f>
        <v>0</v>
      </c>
    </row>
    <row r="3" spans="1:18" ht="15.75" thickBot="1">
      <c r="A3" s="21"/>
      <c r="B3" s="17"/>
      <c r="C3" s="17"/>
      <c r="D3" s="17"/>
      <c r="E3" s="17"/>
      <c r="F3" s="17"/>
      <c r="G3" s="17"/>
      <c r="I3" s="34"/>
      <c r="J3" s="17"/>
      <c r="K3" s="168" t="s">
        <v>246</v>
      </c>
      <c r="L3" s="30"/>
      <c r="M3" s="30"/>
      <c r="N3" s="204">
        <f>fragebogenkuh!C4</f>
        <v>0</v>
      </c>
      <c r="O3" s="157" t="s">
        <v>260</v>
      </c>
      <c r="P3" s="24"/>
      <c r="Q3" s="24"/>
      <c r="R3" s="443">
        <f>fragebogenkuh!C12</f>
        <v>0</v>
      </c>
    </row>
    <row r="4" spans="1:18" ht="15.75" thickBot="1">
      <c r="A4" s="238" t="str">
        <f>fragebogenbetrieb!A4</f>
        <v>ha LN (ohne Spezialkulturen):</v>
      </c>
      <c r="B4" s="239"/>
      <c r="C4" s="227"/>
      <c r="D4" s="228"/>
      <c r="E4" s="69">
        <f>IF(fragebogenbetrieb!C4="","",fragebogenbetrieb!C4)</f>
      </c>
      <c r="F4" s="17"/>
      <c r="G4" s="17"/>
      <c r="I4" s="34"/>
      <c r="J4" s="17"/>
      <c r="K4" s="168" t="s">
        <v>351</v>
      </c>
      <c r="L4" s="30"/>
      <c r="M4" s="30"/>
      <c r="N4" s="205">
        <f>fragebogenkuh!C5</f>
        <v>0</v>
      </c>
      <c r="O4" s="212" t="s">
        <v>293</v>
      </c>
      <c r="P4" s="24"/>
      <c r="Q4" s="24"/>
      <c r="R4" s="442">
        <f>fragebogenkuh!C13</f>
        <v>0</v>
      </c>
    </row>
    <row r="5" spans="1:18" ht="15.75" thickBot="1">
      <c r="A5" s="240" t="s">
        <v>349</v>
      </c>
      <c r="B5" s="241"/>
      <c r="C5" s="242"/>
      <c r="D5" s="237"/>
      <c r="E5" s="70">
        <f>fragebogenbetrieb!C5+fragebogenbetrieb!C6</f>
        <v>0</v>
      </c>
      <c r="F5" s="17"/>
      <c r="G5" s="17"/>
      <c r="I5" s="34"/>
      <c r="J5" s="17"/>
      <c r="K5" s="168" t="s">
        <v>76</v>
      </c>
      <c r="L5" s="30"/>
      <c r="M5" s="30"/>
      <c r="N5" s="222">
        <f>fragebogenkuh!C8</f>
        <v>0</v>
      </c>
      <c r="O5" s="45"/>
      <c r="P5" s="45"/>
      <c r="Q5" s="45"/>
      <c r="R5" s="444"/>
    </row>
    <row r="6" spans="1:18" ht="14.25">
      <c r="A6" s="224" t="s">
        <v>256</v>
      </c>
      <c r="B6" s="234"/>
      <c r="C6" s="234"/>
      <c r="D6" s="235"/>
      <c r="E6" s="233">
        <f>IF(fragebogenbetrieb!B8="","",fragebogenbetrieb!B8)</f>
      </c>
      <c r="F6" s="17"/>
      <c r="G6" s="17"/>
      <c r="I6" s="34"/>
      <c r="J6" s="17"/>
      <c r="K6" s="168" t="s">
        <v>156</v>
      </c>
      <c r="L6" s="30"/>
      <c r="M6" s="30"/>
      <c r="N6" s="222">
        <f>fragebogenkuh!C9</f>
        <v>0</v>
      </c>
      <c r="O6" s="17"/>
      <c r="P6" s="17"/>
      <c r="Q6" s="45"/>
      <c r="R6" s="208"/>
    </row>
    <row r="7" spans="1:18" s="17" customFormat="1" ht="14.25">
      <c r="A7" s="224" t="s">
        <v>257</v>
      </c>
      <c r="B7" s="234"/>
      <c r="C7" s="234"/>
      <c r="D7" s="232"/>
      <c r="E7" s="233">
        <f>IF(fragebogenbetrieb!B9="","",fragebogenbetrieb!B9)</f>
      </c>
      <c r="I7" s="34"/>
      <c r="K7" s="168" t="s">
        <v>77</v>
      </c>
      <c r="L7" s="30"/>
      <c r="M7" s="30"/>
      <c r="N7" s="204">
        <f>fragebogenkuh!C10</f>
        <v>0</v>
      </c>
      <c r="O7" s="45"/>
      <c r="P7" s="45"/>
      <c r="Q7" s="45"/>
      <c r="R7" s="208"/>
    </row>
    <row r="8" spans="1:18" s="17" customFormat="1" ht="15.75" thickBot="1">
      <c r="A8" s="225" t="s">
        <v>258</v>
      </c>
      <c r="B8" s="243"/>
      <c r="C8" s="243"/>
      <c r="D8" s="237"/>
      <c r="E8" s="196">
        <f>IF(fragebogenbetrieb!B10="","",fragebogenbetrieb!B10)</f>
      </c>
      <c r="I8" s="34"/>
      <c r="K8" s="195" t="s">
        <v>352</v>
      </c>
      <c r="L8" s="30"/>
      <c r="M8" s="30"/>
      <c r="N8" s="205">
        <f>fragebogenkuh!C11</f>
        <v>0</v>
      </c>
      <c r="O8" s="191"/>
      <c r="P8" s="43"/>
      <c r="Q8" s="45"/>
      <c r="R8" s="208"/>
    </row>
    <row r="9" spans="1:18" s="17" customFormat="1" ht="15" thickBot="1">
      <c r="A9" s="21"/>
      <c r="I9" s="34"/>
      <c r="K9" s="200" t="s">
        <v>157</v>
      </c>
      <c r="L9" s="31"/>
      <c r="M9" s="31"/>
      <c r="N9" s="206">
        <f>fragebogenkuh!C6</f>
        <v>0</v>
      </c>
      <c r="O9" s="45"/>
      <c r="P9" s="45"/>
      <c r="Q9" s="45"/>
      <c r="R9" s="208"/>
    </row>
    <row r="10" spans="1:18" s="17" customFormat="1" ht="14.25">
      <c r="A10" s="21"/>
      <c r="I10" s="34"/>
      <c r="K10" s="201"/>
      <c r="L10" s="30"/>
      <c r="M10" s="30"/>
      <c r="N10" s="202"/>
      <c r="O10" s="45"/>
      <c r="P10" s="45"/>
      <c r="Q10" s="45"/>
      <c r="R10" s="208"/>
    </row>
    <row r="11" spans="1:18" ht="18.75" thickBot="1">
      <c r="A11" s="65" t="s">
        <v>58</v>
      </c>
      <c r="B11" s="24"/>
      <c r="C11" s="24"/>
      <c r="D11" s="24"/>
      <c r="E11" s="24"/>
      <c r="F11" s="24"/>
      <c r="G11" s="24"/>
      <c r="H11" s="31"/>
      <c r="I11" s="44"/>
      <c r="J11" s="31"/>
      <c r="K11" s="66" t="s">
        <v>66</v>
      </c>
      <c r="L11" s="24"/>
      <c r="M11" s="24"/>
      <c r="N11" s="24"/>
      <c r="O11" s="24"/>
      <c r="P11" s="24"/>
      <c r="Q11" s="24"/>
      <c r="R11" s="25"/>
    </row>
    <row r="12" spans="1:18" ht="15.75">
      <c r="A12" s="40" t="s">
        <v>59</v>
      </c>
      <c r="B12" s="1"/>
      <c r="C12" s="35">
        <f>Analysetabelle!L83</f>
        <v>0</v>
      </c>
      <c r="D12" s="35" t="str">
        <f>"von "&amp;Analysetabelle!M83</f>
        <v>von 56</v>
      </c>
      <c r="E12" s="36" t="s">
        <v>57</v>
      </c>
      <c r="F12" s="167">
        <f>Analysetabelle!L83/Analysetabelle!M83</f>
        <v>0</v>
      </c>
      <c r="G12" s="1"/>
      <c r="H12" s="37"/>
      <c r="I12" s="34"/>
      <c r="J12" s="38"/>
      <c r="K12" s="39" t="s">
        <v>67</v>
      </c>
      <c r="L12" s="1"/>
      <c r="M12" s="35">
        <f>Analysetabelle!L170</f>
        <v>0</v>
      </c>
      <c r="N12" s="35" t="str">
        <f>"von "&amp;Analysetabelle!N170</f>
        <v>von 40</v>
      </c>
      <c r="O12" s="36" t="s">
        <v>57</v>
      </c>
      <c r="P12" s="167">
        <f>Analysetabelle!L170/Analysetabelle!N170</f>
        <v>0</v>
      </c>
      <c r="Q12" s="1"/>
      <c r="R12" s="41"/>
    </row>
    <row r="13" spans="1:18" s="3" customFormat="1" ht="14.25">
      <c r="A13" s="75" t="s">
        <v>144</v>
      </c>
      <c r="B13" s="19"/>
      <c r="C13" s="19"/>
      <c r="D13" s="19"/>
      <c r="E13" s="19"/>
      <c r="F13" s="19"/>
      <c r="G13" s="19"/>
      <c r="H13" s="133"/>
      <c r="I13" s="76"/>
      <c r="J13" s="19"/>
      <c r="K13" s="77" t="s">
        <v>145</v>
      </c>
      <c r="L13" s="19"/>
      <c r="M13" s="19"/>
      <c r="N13" s="19"/>
      <c r="O13" s="19"/>
      <c r="P13" s="19"/>
      <c r="Q13" s="19"/>
      <c r="R13" s="67"/>
    </row>
    <row r="14" spans="1:21" ht="12.75">
      <c r="A14" s="21" t="s">
        <v>103</v>
      </c>
      <c r="B14" s="17"/>
      <c r="C14" s="17"/>
      <c r="D14" s="17"/>
      <c r="E14" s="17"/>
      <c r="F14" s="17"/>
      <c r="G14" s="17"/>
      <c r="I14" s="34"/>
      <c r="J14" s="17"/>
      <c r="K14" s="17" t="s">
        <v>146</v>
      </c>
      <c r="L14" s="17"/>
      <c r="M14" s="19"/>
      <c r="N14" s="19"/>
      <c r="O14" s="19"/>
      <c r="P14" s="19"/>
      <c r="Q14" s="19"/>
      <c r="R14" s="67"/>
      <c r="S14" s="3"/>
      <c r="T14" s="3"/>
      <c r="U14" s="3"/>
    </row>
    <row r="15" spans="1:18" ht="12.75">
      <c r="A15" s="21"/>
      <c r="B15" s="17"/>
      <c r="C15" s="17"/>
      <c r="D15" s="17"/>
      <c r="E15" s="17"/>
      <c r="F15" s="17"/>
      <c r="G15" s="17"/>
      <c r="H15" s="30"/>
      <c r="I15" s="34"/>
      <c r="J15" s="30"/>
      <c r="K15" s="30"/>
      <c r="L15" s="17"/>
      <c r="M15" s="17"/>
      <c r="N15" s="17"/>
      <c r="O15" s="17"/>
      <c r="P15" s="17"/>
      <c r="Q15" s="17"/>
      <c r="R15" s="23"/>
    </row>
    <row r="16" spans="1:18" ht="12.75">
      <c r="A16" s="21"/>
      <c r="B16" s="17"/>
      <c r="C16" s="17"/>
      <c r="D16" s="17"/>
      <c r="E16" s="17"/>
      <c r="F16" s="17"/>
      <c r="G16" s="17"/>
      <c r="H16" s="30"/>
      <c r="I16" s="34"/>
      <c r="J16" s="30"/>
      <c r="K16" s="30"/>
      <c r="L16" s="17"/>
      <c r="M16" s="17"/>
      <c r="N16" s="17"/>
      <c r="O16" s="17"/>
      <c r="P16" s="17"/>
      <c r="Q16" s="17"/>
      <c r="R16" s="23"/>
    </row>
    <row r="17" spans="1:18" ht="12.75">
      <c r="A17" s="21"/>
      <c r="B17" s="17"/>
      <c r="C17" s="17"/>
      <c r="D17" s="17"/>
      <c r="E17" s="17"/>
      <c r="F17" s="17"/>
      <c r="G17" s="17"/>
      <c r="H17" s="30"/>
      <c r="I17" s="34"/>
      <c r="J17" s="30"/>
      <c r="K17" s="30"/>
      <c r="L17" s="17"/>
      <c r="M17" s="17"/>
      <c r="N17" s="17"/>
      <c r="O17" s="17"/>
      <c r="P17" s="17"/>
      <c r="Q17" s="17"/>
      <c r="R17" s="23"/>
    </row>
    <row r="18" spans="1:18" ht="12.75">
      <c r="A18" s="21"/>
      <c r="B18" s="17"/>
      <c r="C18" s="17"/>
      <c r="D18" s="17"/>
      <c r="E18" s="17"/>
      <c r="F18" s="17"/>
      <c r="G18" s="17"/>
      <c r="H18" s="30"/>
      <c r="I18" s="34"/>
      <c r="J18" s="30"/>
      <c r="K18" s="30"/>
      <c r="L18" s="17"/>
      <c r="M18" s="17"/>
      <c r="N18" s="17"/>
      <c r="O18" s="17"/>
      <c r="P18" s="17"/>
      <c r="Q18" s="17"/>
      <c r="R18" s="23"/>
    </row>
    <row r="19" spans="1:18" ht="12.75">
      <c r="A19" s="21"/>
      <c r="B19" s="17"/>
      <c r="C19" s="17"/>
      <c r="D19" s="17"/>
      <c r="E19" s="17"/>
      <c r="F19" s="17"/>
      <c r="G19" s="17"/>
      <c r="H19" s="30"/>
      <c r="I19" s="34"/>
      <c r="J19" s="30"/>
      <c r="K19" s="30"/>
      <c r="L19" s="17"/>
      <c r="M19" s="17"/>
      <c r="N19" s="17"/>
      <c r="O19" s="17"/>
      <c r="P19" s="17"/>
      <c r="Q19" s="17"/>
      <c r="R19" s="23"/>
    </row>
    <row r="20" spans="1:18" ht="12.75">
      <c r="A20" s="21"/>
      <c r="B20" s="17"/>
      <c r="C20" s="17"/>
      <c r="D20" s="17"/>
      <c r="E20" s="17"/>
      <c r="F20" s="17"/>
      <c r="G20" s="17"/>
      <c r="H20" s="30"/>
      <c r="I20" s="34"/>
      <c r="J20" s="30"/>
      <c r="K20" s="30"/>
      <c r="L20" s="17"/>
      <c r="M20" s="17"/>
      <c r="N20" s="17"/>
      <c r="O20" s="17"/>
      <c r="P20" s="17"/>
      <c r="Q20" s="17"/>
      <c r="R20" s="23"/>
    </row>
    <row r="21" spans="1:18" ht="12.75">
      <c r="A21" s="21"/>
      <c r="B21" s="17"/>
      <c r="C21" s="17"/>
      <c r="D21" s="17"/>
      <c r="E21" s="17"/>
      <c r="F21" s="17"/>
      <c r="G21" s="17"/>
      <c r="H21" s="30"/>
      <c r="I21" s="34"/>
      <c r="J21" s="30"/>
      <c r="K21" s="30"/>
      <c r="L21" s="17"/>
      <c r="M21" s="17"/>
      <c r="N21" s="17"/>
      <c r="O21" s="17"/>
      <c r="P21" s="17"/>
      <c r="Q21" s="17"/>
      <c r="R21" s="23"/>
    </row>
    <row r="22" spans="1:18" ht="12.75">
      <c r="A22" s="21"/>
      <c r="B22" s="17"/>
      <c r="C22" s="17"/>
      <c r="D22" s="17"/>
      <c r="E22" s="17"/>
      <c r="F22" s="17"/>
      <c r="G22" s="17"/>
      <c r="H22" s="30"/>
      <c r="I22" s="34"/>
      <c r="J22" s="30"/>
      <c r="K22" s="30"/>
      <c r="L22" s="17"/>
      <c r="M22" s="17"/>
      <c r="N22" s="17"/>
      <c r="O22" s="17"/>
      <c r="P22" s="17"/>
      <c r="Q22" s="17"/>
      <c r="R22" s="23"/>
    </row>
    <row r="23" spans="1:18" ht="12.75">
      <c r="A23" s="21"/>
      <c r="B23" s="17"/>
      <c r="C23" s="17"/>
      <c r="D23" s="17"/>
      <c r="E23" s="17"/>
      <c r="F23" s="17"/>
      <c r="G23" s="17"/>
      <c r="H23" s="30"/>
      <c r="I23" s="34"/>
      <c r="J23" s="30"/>
      <c r="K23" s="30"/>
      <c r="L23" s="17"/>
      <c r="M23" s="17"/>
      <c r="N23" s="17"/>
      <c r="O23" s="17"/>
      <c r="P23" s="17"/>
      <c r="Q23" s="17"/>
      <c r="R23" s="23"/>
    </row>
    <row r="24" spans="1:18" ht="12.75">
      <c r="A24" s="21"/>
      <c r="B24" s="17"/>
      <c r="C24" s="17"/>
      <c r="D24" s="17"/>
      <c r="E24" s="17"/>
      <c r="F24" s="17"/>
      <c r="G24" s="17"/>
      <c r="H24" s="30"/>
      <c r="I24" s="34"/>
      <c r="J24" s="30"/>
      <c r="K24" s="30"/>
      <c r="L24" s="17"/>
      <c r="M24" s="17"/>
      <c r="N24" s="17"/>
      <c r="O24" s="17"/>
      <c r="P24" s="17"/>
      <c r="Q24" s="17"/>
      <c r="R24" s="23"/>
    </row>
    <row r="25" spans="1:18" ht="12.75">
      <c r="A25" s="21"/>
      <c r="B25" s="17"/>
      <c r="C25" s="17"/>
      <c r="D25" s="17"/>
      <c r="E25" s="17"/>
      <c r="F25" s="17"/>
      <c r="G25" s="17"/>
      <c r="H25" s="30"/>
      <c r="I25" s="34"/>
      <c r="J25" s="30"/>
      <c r="K25" s="30"/>
      <c r="L25" s="17"/>
      <c r="M25" s="17"/>
      <c r="N25" s="17"/>
      <c r="O25" s="17"/>
      <c r="P25" s="17"/>
      <c r="Q25" s="17"/>
      <c r="R25" s="23"/>
    </row>
    <row r="26" spans="1:18" ht="12.75">
      <c r="A26" s="21"/>
      <c r="B26" s="17"/>
      <c r="C26" s="17"/>
      <c r="D26" s="17"/>
      <c r="E26" s="17"/>
      <c r="F26" s="17"/>
      <c r="G26" s="17"/>
      <c r="H26" s="30"/>
      <c r="I26" s="34"/>
      <c r="J26" s="30"/>
      <c r="K26" s="30"/>
      <c r="L26" s="17"/>
      <c r="M26" s="17"/>
      <c r="N26" s="17"/>
      <c r="O26" s="17"/>
      <c r="P26" s="17"/>
      <c r="Q26" s="17"/>
      <c r="R26" s="23"/>
    </row>
    <row r="27" spans="1:18" ht="12.75">
      <c r="A27" s="21"/>
      <c r="B27" s="17"/>
      <c r="C27" s="17"/>
      <c r="D27" s="17"/>
      <c r="E27" s="17"/>
      <c r="F27" s="17"/>
      <c r="G27" s="17"/>
      <c r="H27" s="30"/>
      <c r="I27" s="34"/>
      <c r="J27" s="30"/>
      <c r="K27" s="30"/>
      <c r="L27" s="17"/>
      <c r="M27" s="17"/>
      <c r="N27" s="17"/>
      <c r="O27" s="17"/>
      <c r="P27" s="17"/>
      <c r="Q27" s="17"/>
      <c r="R27" s="23"/>
    </row>
    <row r="28" spans="1:18" ht="12.75">
      <c r="A28" s="21"/>
      <c r="B28" s="17"/>
      <c r="C28" s="17"/>
      <c r="D28" s="17"/>
      <c r="E28" s="17"/>
      <c r="F28" s="17"/>
      <c r="G28" s="17"/>
      <c r="H28" s="30"/>
      <c r="I28" s="34"/>
      <c r="J28" s="30"/>
      <c r="K28" s="30"/>
      <c r="L28" s="17"/>
      <c r="M28" s="17"/>
      <c r="N28" s="17"/>
      <c r="O28" s="17"/>
      <c r="P28" s="17"/>
      <c r="Q28" s="17"/>
      <c r="R28" s="23"/>
    </row>
    <row r="29" spans="1:18" ht="12.75">
      <c r="A29" s="21"/>
      <c r="B29" s="17"/>
      <c r="C29" s="17"/>
      <c r="D29" s="17"/>
      <c r="E29" s="17"/>
      <c r="F29" s="17"/>
      <c r="G29" s="17"/>
      <c r="H29" s="30"/>
      <c r="I29" s="34"/>
      <c r="J29" s="30"/>
      <c r="K29" s="30"/>
      <c r="L29" s="17"/>
      <c r="M29" s="17"/>
      <c r="N29" s="17"/>
      <c r="O29" s="17"/>
      <c r="P29" s="17"/>
      <c r="Q29" s="17"/>
      <c r="R29" s="23"/>
    </row>
    <row r="30" spans="1:18" ht="12.75">
      <c r="A30" s="21"/>
      <c r="B30" s="17"/>
      <c r="C30" s="17"/>
      <c r="D30" s="17"/>
      <c r="E30" s="17"/>
      <c r="F30" s="17"/>
      <c r="G30" s="17"/>
      <c r="H30" s="30"/>
      <c r="I30" s="34"/>
      <c r="J30" s="30"/>
      <c r="K30" s="30"/>
      <c r="L30" s="17"/>
      <c r="M30" s="17"/>
      <c r="N30" s="17"/>
      <c r="O30" s="17"/>
      <c r="P30" s="17"/>
      <c r="Q30" s="17"/>
      <c r="R30" s="23"/>
    </row>
    <row r="31" spans="1:18" ht="15">
      <c r="A31" s="42" t="s">
        <v>56</v>
      </c>
      <c r="B31" s="17"/>
      <c r="C31" s="17"/>
      <c r="D31" s="17"/>
      <c r="E31" s="17"/>
      <c r="F31" s="17"/>
      <c r="G31" s="17"/>
      <c r="H31" s="30"/>
      <c r="I31" s="34"/>
      <c r="J31" s="30"/>
      <c r="K31" s="43" t="s">
        <v>73</v>
      </c>
      <c r="L31" s="17"/>
      <c r="M31" s="17"/>
      <c r="N31" s="17"/>
      <c r="O31" s="17"/>
      <c r="P31" s="17"/>
      <c r="Q31" s="17"/>
      <c r="R31" s="23"/>
    </row>
    <row r="32" spans="1:18" ht="12.75">
      <c r="A32" s="21"/>
      <c r="B32" s="17"/>
      <c r="C32" s="17"/>
      <c r="D32" s="17"/>
      <c r="E32" s="17"/>
      <c r="F32" s="17"/>
      <c r="G32" s="17"/>
      <c r="H32" s="30"/>
      <c r="I32" s="34"/>
      <c r="J32" s="30"/>
      <c r="K32" s="17"/>
      <c r="L32" s="17"/>
      <c r="M32" s="17"/>
      <c r="N32" s="17"/>
      <c r="O32" s="17"/>
      <c r="P32" s="17"/>
      <c r="Q32" s="17"/>
      <c r="R32" s="23"/>
    </row>
    <row r="33" spans="1:18" ht="12.75">
      <c r="A33" s="21"/>
      <c r="B33" s="17"/>
      <c r="C33" s="17"/>
      <c r="D33" s="17"/>
      <c r="E33" s="17"/>
      <c r="F33" s="17"/>
      <c r="G33" s="17"/>
      <c r="H33" s="30"/>
      <c r="I33" s="34"/>
      <c r="J33" s="30"/>
      <c r="K33" s="30"/>
      <c r="L33" s="17"/>
      <c r="M33" s="17"/>
      <c r="N33" s="17"/>
      <c r="O33" s="17"/>
      <c r="P33" s="17"/>
      <c r="Q33" s="17"/>
      <c r="R33" s="23"/>
    </row>
    <row r="34" spans="1:18" ht="12.75">
      <c r="A34" s="21"/>
      <c r="B34" s="17"/>
      <c r="C34" s="17"/>
      <c r="D34" s="17"/>
      <c r="E34" s="17"/>
      <c r="F34" s="17"/>
      <c r="G34" s="17"/>
      <c r="H34" s="30"/>
      <c r="I34" s="34"/>
      <c r="J34" s="30"/>
      <c r="K34" s="17"/>
      <c r="L34" s="17"/>
      <c r="M34" s="17"/>
      <c r="N34" s="17"/>
      <c r="O34" s="17"/>
      <c r="P34" s="17"/>
      <c r="Q34" s="17"/>
      <c r="R34" s="23"/>
    </row>
    <row r="35" spans="1:18" ht="12.75">
      <c r="A35" s="21" t="s">
        <v>104</v>
      </c>
      <c r="B35" s="17"/>
      <c r="C35" s="17"/>
      <c r="D35" s="17"/>
      <c r="E35" s="17"/>
      <c r="F35" s="17"/>
      <c r="G35" s="17"/>
      <c r="H35" s="30"/>
      <c r="I35" s="34"/>
      <c r="J35" s="30"/>
      <c r="K35" s="17" t="s">
        <v>104</v>
      </c>
      <c r="L35" s="17"/>
      <c r="M35" s="17"/>
      <c r="N35" s="17"/>
      <c r="O35" s="17"/>
      <c r="P35" s="17"/>
      <c r="Q35" s="17"/>
      <c r="R35" s="23"/>
    </row>
    <row r="36" spans="1:18" ht="12.75">
      <c r="A36" s="21" t="s">
        <v>105</v>
      </c>
      <c r="B36" s="17"/>
      <c r="C36" s="17"/>
      <c r="D36" s="17"/>
      <c r="E36" s="17"/>
      <c r="F36" s="17"/>
      <c r="G36" s="17"/>
      <c r="H36" s="30"/>
      <c r="I36" s="34"/>
      <c r="J36" s="30"/>
      <c r="K36" s="17" t="s">
        <v>105</v>
      </c>
      <c r="L36" s="17"/>
      <c r="M36" s="17"/>
      <c r="N36" s="17"/>
      <c r="O36" s="17"/>
      <c r="P36" s="17"/>
      <c r="Q36" s="17"/>
      <c r="R36" s="23"/>
    </row>
    <row r="37" spans="1:18" ht="12.75">
      <c r="A37" s="21" t="s">
        <v>106</v>
      </c>
      <c r="B37" s="17"/>
      <c r="C37" s="17"/>
      <c r="D37" s="17"/>
      <c r="E37" s="17"/>
      <c r="F37" s="17"/>
      <c r="G37" s="17"/>
      <c r="H37" s="30"/>
      <c r="I37" s="34"/>
      <c r="J37" s="30"/>
      <c r="K37" s="17" t="s">
        <v>106</v>
      </c>
      <c r="L37" s="17"/>
      <c r="M37" s="17"/>
      <c r="N37" s="17"/>
      <c r="O37" s="17"/>
      <c r="P37" s="17"/>
      <c r="Q37" s="17"/>
      <c r="R37" s="23"/>
    </row>
    <row r="38" spans="1:18" ht="12.75">
      <c r="A38" s="21" t="s">
        <v>107</v>
      </c>
      <c r="B38" s="17"/>
      <c r="C38" s="17"/>
      <c r="D38" s="17"/>
      <c r="E38" s="17"/>
      <c r="F38" s="17"/>
      <c r="G38" s="17"/>
      <c r="H38" s="30"/>
      <c r="I38" s="34"/>
      <c r="J38" s="30"/>
      <c r="K38" s="17" t="s">
        <v>107</v>
      </c>
      <c r="L38" s="17"/>
      <c r="M38" s="17"/>
      <c r="N38" s="17"/>
      <c r="O38" s="17"/>
      <c r="P38" s="17"/>
      <c r="Q38" s="17"/>
      <c r="R38" s="23"/>
    </row>
    <row r="39" spans="1:18" ht="12.75">
      <c r="A39" s="21"/>
      <c r="B39" s="17"/>
      <c r="C39" s="17"/>
      <c r="D39" s="17"/>
      <c r="E39" s="17"/>
      <c r="F39" s="17"/>
      <c r="G39" s="17"/>
      <c r="H39" s="30"/>
      <c r="I39" s="34"/>
      <c r="J39" s="30"/>
      <c r="K39" s="17"/>
      <c r="L39" s="17"/>
      <c r="M39" s="17"/>
      <c r="N39" s="17"/>
      <c r="O39" s="17"/>
      <c r="P39" s="17"/>
      <c r="Q39" s="17"/>
      <c r="R39" s="23"/>
    </row>
    <row r="40" spans="1:18" ht="12.75">
      <c r="A40" s="21"/>
      <c r="B40" s="17"/>
      <c r="C40" s="17"/>
      <c r="D40" s="17"/>
      <c r="E40" s="17"/>
      <c r="F40" s="17"/>
      <c r="G40" s="17"/>
      <c r="H40" s="30"/>
      <c r="I40" s="34"/>
      <c r="J40" s="30"/>
      <c r="K40" s="131"/>
      <c r="L40" s="131"/>
      <c r="M40" s="131"/>
      <c r="N40" s="131"/>
      <c r="O40" s="131"/>
      <c r="P40" s="131"/>
      <c r="Q40" s="131"/>
      <c r="R40" s="23"/>
    </row>
    <row r="41" spans="1:18" ht="12.75">
      <c r="A41" s="21"/>
      <c r="B41" s="17"/>
      <c r="C41" s="17"/>
      <c r="D41" s="17"/>
      <c r="E41" s="17"/>
      <c r="F41" s="17"/>
      <c r="G41" s="17"/>
      <c r="H41" s="30"/>
      <c r="I41" s="34"/>
      <c r="J41" s="30"/>
      <c r="K41" s="131"/>
      <c r="L41" s="131"/>
      <c r="M41" s="131"/>
      <c r="N41" s="131"/>
      <c r="O41" s="131"/>
      <c r="P41" s="131"/>
      <c r="Q41" s="131"/>
      <c r="R41" s="23"/>
    </row>
    <row r="42" spans="1:18" ht="12.75">
      <c r="A42" s="132"/>
      <c r="B42" s="131"/>
      <c r="C42" s="131"/>
      <c r="D42" s="131"/>
      <c r="E42" s="131"/>
      <c r="F42" s="131"/>
      <c r="G42" s="131"/>
      <c r="H42" s="30"/>
      <c r="I42" s="34"/>
      <c r="J42" s="30"/>
      <c r="K42" s="131" t="s">
        <v>108</v>
      </c>
      <c r="L42" s="131"/>
      <c r="M42" s="131"/>
      <c r="N42" s="131"/>
      <c r="O42" s="131"/>
      <c r="P42" s="131"/>
      <c r="Q42" s="131"/>
      <c r="R42" s="23"/>
    </row>
    <row r="43" spans="1:18" ht="11.25" customHeight="1">
      <c r="A43" s="132"/>
      <c r="B43" s="131"/>
      <c r="C43" s="131"/>
      <c r="D43" s="131"/>
      <c r="E43" s="131"/>
      <c r="F43" s="131"/>
      <c r="G43" s="131"/>
      <c r="H43" s="30"/>
      <c r="I43" s="34"/>
      <c r="J43" s="30"/>
      <c r="K43" s="84" t="s">
        <v>109</v>
      </c>
      <c r="L43" s="84"/>
      <c r="M43" s="84"/>
      <c r="N43" s="84"/>
      <c r="O43" s="84"/>
      <c r="P43" s="84"/>
      <c r="Q43" s="84"/>
      <c r="R43" s="23"/>
    </row>
    <row r="44" spans="1:18" s="4" customFormat="1" ht="12.75">
      <c r="A44" s="132"/>
      <c r="B44" s="131"/>
      <c r="C44" s="131"/>
      <c r="D44" s="131"/>
      <c r="E44" s="131"/>
      <c r="F44" s="131"/>
      <c r="G44" s="131"/>
      <c r="H44" s="30"/>
      <c r="I44" s="34"/>
      <c r="J44" s="30"/>
      <c r="K44" s="84" t="s">
        <v>110</v>
      </c>
      <c r="L44" s="84"/>
      <c r="M44" s="84"/>
      <c r="N44" s="84"/>
      <c r="O44" s="84"/>
      <c r="P44" s="84"/>
      <c r="Q44" s="84"/>
      <c r="R44" s="85"/>
    </row>
    <row r="45" spans="1:18" s="4" customFormat="1" ht="12.75">
      <c r="A45" s="132" t="s">
        <v>108</v>
      </c>
      <c r="B45" s="131"/>
      <c r="C45" s="131"/>
      <c r="D45" s="131"/>
      <c r="E45" s="131"/>
      <c r="F45" s="131"/>
      <c r="G45" s="131"/>
      <c r="H45" s="30"/>
      <c r="I45" s="34"/>
      <c r="J45" s="30"/>
      <c r="K45" s="84" t="s">
        <v>111</v>
      </c>
      <c r="L45" s="84"/>
      <c r="M45" s="84"/>
      <c r="N45" s="84"/>
      <c r="O45" s="84"/>
      <c r="P45" s="84"/>
      <c r="Q45" s="84"/>
      <c r="R45" s="85"/>
    </row>
    <row r="46" spans="1:18" s="4" customFormat="1" ht="12.75">
      <c r="A46" s="83" t="s">
        <v>109</v>
      </c>
      <c r="B46" s="84"/>
      <c r="C46" s="84"/>
      <c r="D46" s="84"/>
      <c r="E46" s="84"/>
      <c r="F46" s="84"/>
      <c r="G46" s="84"/>
      <c r="H46" s="30"/>
      <c r="I46" s="34"/>
      <c r="J46" s="30"/>
      <c r="K46" s="84"/>
      <c r="L46" s="84"/>
      <c r="M46" s="84"/>
      <c r="N46" s="84"/>
      <c r="O46" s="84"/>
      <c r="P46" s="84"/>
      <c r="Q46" s="84"/>
      <c r="R46" s="85"/>
    </row>
    <row r="47" spans="1:18" s="4" customFormat="1" ht="12.75">
      <c r="A47" s="83" t="s">
        <v>110</v>
      </c>
      <c r="B47" s="84"/>
      <c r="C47" s="84"/>
      <c r="D47" s="84"/>
      <c r="E47" s="84"/>
      <c r="F47" s="84"/>
      <c r="G47" s="84"/>
      <c r="H47" s="30"/>
      <c r="I47" s="34"/>
      <c r="J47" s="30"/>
      <c r="K47" s="84"/>
      <c r="L47" s="84"/>
      <c r="M47" s="84"/>
      <c r="N47" s="84"/>
      <c r="O47" s="84"/>
      <c r="P47" s="84"/>
      <c r="Q47" s="84"/>
      <c r="R47" s="85"/>
    </row>
    <row r="48" spans="1:18" s="4" customFormat="1" ht="12.75">
      <c r="A48" s="83" t="s">
        <v>111</v>
      </c>
      <c r="B48" s="84"/>
      <c r="C48" s="84"/>
      <c r="D48" s="84"/>
      <c r="E48" s="84"/>
      <c r="F48" s="84"/>
      <c r="G48" s="84"/>
      <c r="H48" s="30"/>
      <c r="I48" s="34"/>
      <c r="J48" s="30"/>
      <c r="K48" s="84"/>
      <c r="L48" s="84"/>
      <c r="M48" s="84"/>
      <c r="N48" s="84"/>
      <c r="O48" s="84"/>
      <c r="P48" s="84"/>
      <c r="Q48" s="84"/>
      <c r="R48" s="85"/>
    </row>
    <row r="49" spans="1:18" s="4" customFormat="1" ht="12.75">
      <c r="A49" s="83"/>
      <c r="B49" s="84"/>
      <c r="C49" s="84"/>
      <c r="D49" s="84"/>
      <c r="E49" s="84"/>
      <c r="F49" s="84"/>
      <c r="G49" s="84"/>
      <c r="H49" s="30"/>
      <c r="I49" s="34"/>
      <c r="J49" s="30"/>
      <c r="K49" s="84"/>
      <c r="L49" s="84"/>
      <c r="M49" s="84"/>
      <c r="N49" s="84"/>
      <c r="O49" s="84"/>
      <c r="P49" s="84"/>
      <c r="Q49" s="84"/>
      <c r="R49" s="85"/>
    </row>
    <row r="50" spans="1:18" s="4" customFormat="1" ht="12.75">
      <c r="A50" s="83"/>
      <c r="B50" s="84"/>
      <c r="C50" s="84"/>
      <c r="D50" s="84"/>
      <c r="E50" s="84"/>
      <c r="F50" s="84"/>
      <c r="G50" s="84"/>
      <c r="H50" s="30"/>
      <c r="I50" s="34"/>
      <c r="J50" s="30"/>
      <c r="K50" s="84"/>
      <c r="L50" s="84"/>
      <c r="M50" s="84"/>
      <c r="N50" s="84"/>
      <c r="O50" s="84"/>
      <c r="P50" s="84"/>
      <c r="Q50" s="84"/>
      <c r="R50" s="85"/>
    </row>
    <row r="51" spans="1:18" s="4" customFormat="1" ht="12.75">
      <c r="A51" s="83"/>
      <c r="B51" s="84"/>
      <c r="C51" s="84"/>
      <c r="D51" s="84"/>
      <c r="E51" s="84"/>
      <c r="F51" s="84"/>
      <c r="G51" s="84"/>
      <c r="H51" s="30"/>
      <c r="I51" s="34"/>
      <c r="J51" s="30"/>
      <c r="K51" s="84"/>
      <c r="L51" s="84"/>
      <c r="M51" s="84"/>
      <c r="N51" s="84"/>
      <c r="O51" s="84"/>
      <c r="P51" s="84"/>
      <c r="Q51" s="84"/>
      <c r="R51" s="85"/>
    </row>
    <row r="52" spans="1:18" s="4" customFormat="1" ht="12.75">
      <c r="A52" s="83"/>
      <c r="B52" s="84"/>
      <c r="C52" s="84"/>
      <c r="D52" s="84"/>
      <c r="E52" s="84"/>
      <c r="F52" s="84"/>
      <c r="G52" s="84"/>
      <c r="H52" s="30"/>
      <c r="I52" s="34"/>
      <c r="J52" s="30"/>
      <c r="K52" s="84"/>
      <c r="L52" s="84"/>
      <c r="M52" s="84"/>
      <c r="N52" s="84"/>
      <c r="O52" s="84"/>
      <c r="P52" s="84"/>
      <c r="Q52" s="84"/>
      <c r="R52" s="85"/>
    </row>
    <row r="53" spans="1:18" s="4" customFormat="1" ht="12.75">
      <c r="A53" s="83"/>
      <c r="B53" s="84"/>
      <c r="C53" s="84"/>
      <c r="D53" s="84"/>
      <c r="E53" s="84"/>
      <c r="F53" s="84"/>
      <c r="G53" s="84"/>
      <c r="H53" s="30"/>
      <c r="I53" s="34"/>
      <c r="J53" s="30"/>
      <c r="K53" s="84"/>
      <c r="L53" s="84"/>
      <c r="M53" s="84"/>
      <c r="N53" s="84"/>
      <c r="O53" s="84"/>
      <c r="P53" s="84"/>
      <c r="Q53" s="84"/>
      <c r="R53" s="85"/>
    </row>
    <row r="54" spans="1:18" s="4" customFormat="1" ht="12.75">
      <c r="A54" s="83"/>
      <c r="B54" s="84"/>
      <c r="C54" s="84"/>
      <c r="D54" s="84"/>
      <c r="E54" s="84"/>
      <c r="F54" s="84"/>
      <c r="G54" s="84"/>
      <c r="H54" s="30"/>
      <c r="I54" s="34"/>
      <c r="J54" s="30"/>
      <c r="K54" s="84"/>
      <c r="L54" s="84"/>
      <c r="M54" s="84"/>
      <c r="N54" s="84"/>
      <c r="O54" s="84"/>
      <c r="P54" s="84"/>
      <c r="Q54" s="84"/>
      <c r="R54" s="85"/>
    </row>
    <row r="55" spans="1:18" ht="12.75">
      <c r="A55" s="21"/>
      <c r="B55" s="17"/>
      <c r="C55" s="78"/>
      <c r="D55" s="78"/>
      <c r="E55" s="78"/>
      <c r="F55" s="17"/>
      <c r="G55" s="17"/>
      <c r="H55" s="30"/>
      <c r="I55" s="34"/>
      <c r="J55" s="30"/>
      <c r="K55" s="30"/>
      <c r="L55" s="17"/>
      <c r="M55" s="17"/>
      <c r="N55" s="17"/>
      <c r="O55" s="17"/>
      <c r="P55" s="17"/>
      <c r="Q55" s="17"/>
      <c r="R55" s="23"/>
    </row>
    <row r="56" spans="1:18" ht="13.5" thickBot="1">
      <c r="A56" s="209"/>
      <c r="B56" s="24"/>
      <c r="C56" s="24"/>
      <c r="D56" s="24"/>
      <c r="E56" s="24"/>
      <c r="F56" s="24"/>
      <c r="G56" s="24"/>
      <c r="H56" s="31"/>
      <c r="I56" s="44"/>
      <c r="J56" s="31"/>
      <c r="K56" s="31"/>
      <c r="L56" s="24"/>
      <c r="M56" s="24"/>
      <c r="N56" s="24"/>
      <c r="O56" s="24"/>
      <c r="P56" s="24"/>
      <c r="Q56" s="24"/>
      <c r="R56" s="25"/>
    </row>
    <row r="57" spans="1:18" ht="12.75">
      <c r="A57" s="21"/>
      <c r="B57" s="17"/>
      <c r="C57" s="17"/>
      <c r="D57" s="17"/>
      <c r="E57" s="17"/>
      <c r="F57" s="17"/>
      <c r="G57" s="17"/>
      <c r="H57" s="30"/>
      <c r="I57" s="34"/>
      <c r="J57" s="30"/>
      <c r="K57" s="30"/>
      <c r="L57" s="17"/>
      <c r="M57" s="17"/>
      <c r="N57" s="17"/>
      <c r="O57" s="17"/>
      <c r="P57" s="17"/>
      <c r="Q57" s="17"/>
      <c r="R57" s="23"/>
    </row>
    <row r="58" spans="1:19" ht="12.75">
      <c r="A58" s="17"/>
      <c r="B58" s="17"/>
      <c r="C58" s="17"/>
      <c r="D58" s="17"/>
      <c r="E58" s="17"/>
      <c r="F58" s="17"/>
      <c r="G58" s="17"/>
      <c r="H58" s="30"/>
      <c r="I58" s="30"/>
      <c r="J58" s="30"/>
      <c r="K58" s="30"/>
      <c r="L58" s="17"/>
      <c r="M58" s="17"/>
      <c r="N58" s="17"/>
      <c r="O58" s="17"/>
      <c r="P58" s="17"/>
      <c r="Q58" s="17"/>
      <c r="R58" s="17"/>
      <c r="S58" s="17"/>
    </row>
    <row r="59" spans="1:19" ht="12.75">
      <c r="A59" s="17"/>
      <c r="B59" s="17"/>
      <c r="C59" s="17"/>
      <c r="D59" s="17"/>
      <c r="E59" s="17"/>
      <c r="F59" s="17"/>
      <c r="G59" s="17"/>
      <c r="H59" s="30"/>
      <c r="I59" s="30"/>
      <c r="J59" s="30"/>
      <c r="K59" s="30"/>
      <c r="L59" s="17"/>
      <c r="M59" s="17"/>
      <c r="N59" s="17"/>
      <c r="O59" s="17"/>
      <c r="P59" s="17"/>
      <c r="Q59" s="17"/>
      <c r="R59" s="17"/>
      <c r="S59" s="17"/>
    </row>
    <row r="60" spans="1:19" ht="12.75">
      <c r="A60" s="17"/>
      <c r="B60" s="17"/>
      <c r="C60" s="17"/>
      <c r="D60" s="17"/>
      <c r="E60" s="17"/>
      <c r="F60" s="17"/>
      <c r="G60" s="17"/>
      <c r="H60" s="30"/>
      <c r="I60" s="30"/>
      <c r="J60" s="30"/>
      <c r="K60" s="30"/>
      <c r="L60" s="17"/>
      <c r="M60" s="17"/>
      <c r="N60" s="17"/>
      <c r="O60" s="17"/>
      <c r="P60" s="17"/>
      <c r="Q60" s="17"/>
      <c r="R60" s="17"/>
      <c r="S60" s="17"/>
    </row>
    <row r="61" spans="1:19" ht="12.75">
      <c r="A61" s="17"/>
      <c r="B61" s="17"/>
      <c r="C61" s="17"/>
      <c r="D61" s="17"/>
      <c r="E61" s="17"/>
      <c r="F61" s="17"/>
      <c r="G61" s="17"/>
      <c r="H61" s="30"/>
      <c r="I61" s="30"/>
      <c r="J61" s="30"/>
      <c r="K61" s="30"/>
      <c r="L61" s="17"/>
      <c r="M61" s="17"/>
      <c r="N61" s="17"/>
      <c r="O61" s="17"/>
      <c r="P61" s="17"/>
      <c r="Q61" s="17"/>
      <c r="R61" s="17"/>
      <c r="S61" s="17"/>
    </row>
    <row r="62" spans="1:19" ht="12.75">
      <c r="A62" s="17"/>
      <c r="B62" s="17"/>
      <c r="C62" s="17"/>
      <c r="D62" s="17"/>
      <c r="E62" s="17"/>
      <c r="F62" s="17"/>
      <c r="G62" s="17"/>
      <c r="H62" s="30"/>
      <c r="I62" s="30"/>
      <c r="J62" s="30"/>
      <c r="K62" s="30"/>
      <c r="L62" s="17"/>
      <c r="M62" s="17"/>
      <c r="N62" s="17"/>
      <c r="O62" s="17"/>
      <c r="P62" s="17"/>
      <c r="Q62" s="17"/>
      <c r="R62" s="17"/>
      <c r="S62" s="17"/>
    </row>
    <row r="63" spans="1:19" ht="12.75">
      <c r="A63" s="17"/>
      <c r="B63" s="17"/>
      <c r="C63" s="17"/>
      <c r="D63" s="17"/>
      <c r="E63" s="17"/>
      <c r="F63" s="17"/>
      <c r="G63" s="17"/>
      <c r="H63" s="30"/>
      <c r="I63" s="30"/>
      <c r="J63" s="30"/>
      <c r="K63" s="30"/>
      <c r="L63" s="17"/>
      <c r="M63" s="17"/>
      <c r="N63" s="17"/>
      <c r="O63" s="17"/>
      <c r="P63" s="17"/>
      <c r="Q63" s="17"/>
      <c r="R63" s="17"/>
      <c r="S63" s="17"/>
    </row>
    <row r="64" spans="1:19" ht="12.75">
      <c r="A64" s="17"/>
      <c r="B64" s="17"/>
      <c r="C64" s="17"/>
      <c r="D64" s="17"/>
      <c r="E64" s="17"/>
      <c r="F64" s="17"/>
      <c r="G64" s="17"/>
      <c r="H64" s="30"/>
      <c r="I64" s="30"/>
      <c r="J64" s="30"/>
      <c r="K64" s="30"/>
      <c r="L64" s="17"/>
      <c r="M64" s="17"/>
      <c r="N64" s="17"/>
      <c r="O64" s="17"/>
      <c r="P64" s="17"/>
      <c r="Q64" s="17"/>
      <c r="R64" s="17"/>
      <c r="S64" s="17"/>
    </row>
    <row r="65" spans="1:19" ht="12.75">
      <c r="A65" s="17"/>
      <c r="B65" s="17"/>
      <c r="C65" s="17"/>
      <c r="D65" s="17"/>
      <c r="E65" s="17"/>
      <c r="F65" s="17"/>
      <c r="G65" s="17"/>
      <c r="H65" s="30"/>
      <c r="I65" s="30"/>
      <c r="J65" s="30"/>
      <c r="K65" s="30"/>
      <c r="L65" s="17"/>
      <c r="M65" s="17"/>
      <c r="N65" s="17"/>
      <c r="O65" s="17"/>
      <c r="P65" s="17"/>
      <c r="Q65" s="17"/>
      <c r="R65" s="17"/>
      <c r="S65" s="17"/>
    </row>
    <row r="66" spans="1:19" ht="12.75">
      <c r="A66" s="17"/>
      <c r="B66" s="17"/>
      <c r="C66" s="17"/>
      <c r="D66" s="17"/>
      <c r="E66" s="17"/>
      <c r="F66" s="17"/>
      <c r="G66" s="17"/>
      <c r="H66" s="30"/>
      <c r="I66" s="30"/>
      <c r="J66" s="30"/>
      <c r="K66" s="30"/>
      <c r="L66" s="17"/>
      <c r="M66" s="17"/>
      <c r="N66" s="17"/>
      <c r="O66" s="17"/>
      <c r="P66" s="17"/>
      <c r="Q66" s="17"/>
      <c r="R66" s="17"/>
      <c r="S66" s="17"/>
    </row>
    <row r="67" spans="1:19" ht="12.75">
      <c r="A67" s="17"/>
      <c r="B67" s="17"/>
      <c r="C67" s="17"/>
      <c r="D67" s="17"/>
      <c r="E67" s="17"/>
      <c r="F67" s="17"/>
      <c r="G67" s="17"/>
      <c r="H67" s="30"/>
      <c r="I67" s="30"/>
      <c r="J67" s="30"/>
      <c r="K67" s="30"/>
      <c r="L67" s="17"/>
      <c r="M67" s="17"/>
      <c r="N67" s="17"/>
      <c r="O67" s="17"/>
      <c r="P67" s="17"/>
      <c r="Q67" s="17"/>
      <c r="R67" s="17"/>
      <c r="S67" s="17"/>
    </row>
    <row r="68" spans="1:19" ht="12.75">
      <c r="A68" s="17"/>
      <c r="B68" s="17"/>
      <c r="C68" s="17"/>
      <c r="D68" s="17"/>
      <c r="E68" s="17"/>
      <c r="F68" s="17"/>
      <c r="G68" s="17"/>
      <c r="H68" s="30"/>
      <c r="I68" s="30"/>
      <c r="J68" s="30"/>
      <c r="K68" s="30"/>
      <c r="L68" s="17"/>
      <c r="M68" s="17"/>
      <c r="N68" s="17"/>
      <c r="O68" s="17"/>
      <c r="P68" s="17"/>
      <c r="Q68" s="17"/>
      <c r="R68" s="17"/>
      <c r="S68" s="17"/>
    </row>
    <row r="69" spans="1:19" ht="12.75">
      <c r="A69" s="17"/>
      <c r="B69" s="17"/>
      <c r="C69" s="17"/>
      <c r="D69" s="17"/>
      <c r="E69" s="17"/>
      <c r="F69" s="17"/>
      <c r="G69" s="17"/>
      <c r="H69" s="30"/>
      <c r="I69" s="30"/>
      <c r="J69" s="30"/>
      <c r="K69" s="30"/>
      <c r="L69" s="17"/>
      <c r="M69" s="17"/>
      <c r="N69" s="17"/>
      <c r="O69" s="17"/>
      <c r="P69" s="17"/>
      <c r="Q69" s="17"/>
      <c r="R69" s="17"/>
      <c r="S69" s="17"/>
    </row>
    <row r="70" spans="8:11" ht="12.75">
      <c r="H70" s="30"/>
      <c r="I70" s="4"/>
      <c r="J70" s="4"/>
      <c r="K70" s="4"/>
    </row>
    <row r="71" spans="8:11" ht="12.75">
      <c r="H71" s="30"/>
      <c r="I71" s="4"/>
      <c r="J71" s="4"/>
      <c r="K71" s="4"/>
    </row>
    <row r="72" spans="8:11" ht="12.75">
      <c r="H72" s="30"/>
      <c r="I72" s="4"/>
      <c r="J72" s="4"/>
      <c r="K72" s="4"/>
    </row>
    <row r="73" spans="8:11" ht="12.75">
      <c r="H73" s="30"/>
      <c r="I73" s="4"/>
      <c r="J73" s="4"/>
      <c r="K73" s="4"/>
    </row>
    <row r="74" spans="8:11" ht="11.25" customHeight="1">
      <c r="H74" s="30"/>
      <c r="I74" s="4"/>
      <c r="J74" s="4"/>
      <c r="K74" s="4"/>
    </row>
    <row r="75" spans="1:18" s="4" customFormat="1" ht="12.75">
      <c r="A75"/>
      <c r="B75"/>
      <c r="C75"/>
      <c r="D75"/>
      <c r="E75"/>
      <c r="F75"/>
      <c r="G75"/>
      <c r="H75" s="30"/>
      <c r="L75"/>
      <c r="M75"/>
      <c r="N75"/>
      <c r="O75"/>
      <c r="P75"/>
      <c r="Q75"/>
      <c r="R75"/>
    </row>
    <row r="76" spans="1:18" s="4" customFormat="1" ht="12.75">
      <c r="A76"/>
      <c r="B76"/>
      <c r="C76"/>
      <c r="D76"/>
      <c r="E76"/>
      <c r="F76"/>
      <c r="G76"/>
      <c r="H76" s="30"/>
      <c r="L76"/>
      <c r="M76"/>
      <c r="N76"/>
      <c r="O76"/>
      <c r="P76"/>
      <c r="Q76"/>
      <c r="R76"/>
    </row>
    <row r="77" spans="1:18" s="4" customFormat="1" ht="12.75">
      <c r="A77"/>
      <c r="B77"/>
      <c r="C77"/>
      <c r="D77"/>
      <c r="E77"/>
      <c r="F77"/>
      <c r="G77"/>
      <c r="H77" s="30"/>
      <c r="L77"/>
      <c r="M77"/>
      <c r="N77"/>
      <c r="O77"/>
      <c r="P77"/>
      <c r="Q77"/>
      <c r="R77"/>
    </row>
    <row r="78" spans="1:18" s="4" customFormat="1" ht="12.75">
      <c r="A78"/>
      <c r="B78"/>
      <c r="C78"/>
      <c r="D78"/>
      <c r="E78"/>
      <c r="F78"/>
      <c r="G78"/>
      <c r="H78" s="30"/>
      <c r="L78"/>
      <c r="M78"/>
      <c r="N78"/>
      <c r="O78"/>
      <c r="P78"/>
      <c r="Q78"/>
      <c r="R78"/>
    </row>
    <row r="79" spans="1:18" s="4" customFormat="1" ht="12.75">
      <c r="A79"/>
      <c r="B79"/>
      <c r="C79"/>
      <c r="D79"/>
      <c r="E79"/>
      <c r="F79"/>
      <c r="G79"/>
      <c r="H79" s="30"/>
      <c r="L79"/>
      <c r="M79"/>
      <c r="N79"/>
      <c r="O79"/>
      <c r="P79"/>
      <c r="Q79"/>
      <c r="R79"/>
    </row>
    <row r="80" spans="1:18" s="4" customFormat="1" ht="12.75">
      <c r="A80"/>
      <c r="B80"/>
      <c r="C80"/>
      <c r="D80"/>
      <c r="E80"/>
      <c r="F80"/>
      <c r="G80"/>
      <c r="H80" s="30"/>
      <c r="L80"/>
      <c r="M80"/>
      <c r="N80"/>
      <c r="O80"/>
      <c r="P80"/>
      <c r="Q80"/>
      <c r="R80"/>
    </row>
    <row r="81" spans="1:18" s="4" customFormat="1" ht="12.75">
      <c r="A81"/>
      <c r="B81"/>
      <c r="C81"/>
      <c r="D81"/>
      <c r="E81"/>
      <c r="F81"/>
      <c r="G81"/>
      <c r="H81" s="30"/>
      <c r="L81"/>
      <c r="M81"/>
      <c r="N81"/>
      <c r="O81"/>
      <c r="P81"/>
      <c r="Q81"/>
      <c r="R81"/>
    </row>
    <row r="82" spans="1:18" s="4" customFormat="1" ht="12.75">
      <c r="A82"/>
      <c r="B82"/>
      <c r="C82"/>
      <c r="D82"/>
      <c r="E82"/>
      <c r="F82"/>
      <c r="G82"/>
      <c r="H82" s="30"/>
      <c r="L82"/>
      <c r="M82"/>
      <c r="N82"/>
      <c r="O82"/>
      <c r="P82"/>
      <c r="Q82"/>
      <c r="R82"/>
    </row>
    <row r="83" spans="1:18" s="4" customFormat="1" ht="12.75">
      <c r="A83"/>
      <c r="B83"/>
      <c r="C83"/>
      <c r="D83"/>
      <c r="E83"/>
      <c r="F83"/>
      <c r="G83"/>
      <c r="H83" s="30"/>
      <c r="L83"/>
      <c r="M83"/>
      <c r="N83"/>
      <c r="O83"/>
      <c r="P83"/>
      <c r="Q83"/>
      <c r="R83"/>
    </row>
    <row r="84" spans="1:18" s="4" customFormat="1" ht="12.75">
      <c r="A84"/>
      <c r="B84"/>
      <c r="C84"/>
      <c r="D84"/>
      <c r="E84"/>
      <c r="F84"/>
      <c r="G84"/>
      <c r="H84" s="30"/>
      <c r="L84"/>
      <c r="M84"/>
      <c r="N84"/>
      <c r="O84"/>
      <c r="P84"/>
      <c r="Q84"/>
      <c r="R84"/>
    </row>
    <row r="85" spans="1:18" s="4" customFormat="1" ht="12.75">
      <c r="A85"/>
      <c r="B85"/>
      <c r="C85"/>
      <c r="D85"/>
      <c r="E85"/>
      <c r="F85"/>
      <c r="G85"/>
      <c r="H85" s="30"/>
      <c r="L85"/>
      <c r="M85"/>
      <c r="N85"/>
      <c r="O85"/>
      <c r="P85"/>
      <c r="Q85"/>
      <c r="R85"/>
    </row>
    <row r="86" spans="8:11" ht="12.75">
      <c r="H86" s="30"/>
      <c r="I86" s="4"/>
      <c r="J86" s="4"/>
      <c r="K86" s="4"/>
    </row>
    <row r="87" spans="8:11" ht="12.75">
      <c r="H87" s="30"/>
      <c r="I87" s="4"/>
      <c r="J87" s="4"/>
      <c r="K87" s="4"/>
    </row>
  </sheetData>
  <sheetProtection sheet="1" objects="1" scenarios="1" selectLockedCells="1" selectUnlockedCells="1"/>
  <printOptions/>
  <pageMargins left="0.7874015748031497" right="0.3937007874015748" top="0.3937007874015748" bottom="0.3937007874015748" header="0.5118110236220472" footer="0.5118110236220472"/>
  <pageSetup fitToHeight="1" fitToWidth="1" horizontalDpi="300" verticalDpi="3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Einschätzungsbogen Rinderzucht 2016</dc:title>
  <dc:subject/>
  <dc:creator>FiBL</dc:creator>
  <cp:keywords/>
  <dc:description/>
  <cp:lastModifiedBy>Jasmin Snigula</cp:lastModifiedBy>
  <cp:lastPrinted>2008-02-22T15:19:03Z</cp:lastPrinted>
  <dcterms:created xsi:type="dcterms:W3CDTF">2003-06-23T12:17:30Z</dcterms:created>
  <dcterms:modified xsi:type="dcterms:W3CDTF">2016-04-15T08:31:57Z</dcterms:modified>
  <cp:category/>
  <cp:version/>
  <cp:contentType/>
  <cp:contentStatus/>
</cp:coreProperties>
</file>